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jino.n\Downloads\"/>
    </mc:Choice>
  </mc:AlternateContent>
  <xr:revisionPtr revIDLastSave="0" documentId="13_ncr:1_{9C248060-5346-4C5A-A376-5C0FDA0F19EC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貸付施設一覧" sheetId="2" r:id="rId1"/>
    <sheet name="公共料金算定" sheetId="4" state="hidden" r:id="rId2"/>
  </sheets>
  <definedNames>
    <definedName name="_xlnm.Print_Area" localSheetId="0">貸付施設一覧!$A$1:$O$129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2" l="1"/>
  <c r="J6" i="4"/>
  <c r="I6" i="4"/>
  <c r="K6" i="4"/>
  <c r="L69" i="2" l="1"/>
  <c r="M69" i="2"/>
  <c r="Q69" i="2"/>
  <c r="S69" i="2"/>
  <c r="T69" i="2"/>
  <c r="U69" i="2"/>
  <c r="V69" i="2"/>
  <c r="X69" i="2"/>
  <c r="Y69" i="2"/>
  <c r="L70" i="2"/>
  <c r="M70" i="2"/>
  <c r="Q70" i="2"/>
  <c r="S70" i="2"/>
  <c r="T70" i="2"/>
  <c r="U70" i="2"/>
  <c r="V70" i="2"/>
  <c r="X70" i="2"/>
  <c r="Y70" i="2"/>
  <c r="H70" i="2" l="1"/>
  <c r="H69" i="2"/>
  <c r="G9" i="4"/>
  <c r="F9" i="4"/>
  <c r="G6" i="4" l="1"/>
  <c r="F6" i="4"/>
  <c r="Y68" i="2" l="1"/>
  <c r="Y67" i="2"/>
  <c r="Y66" i="2"/>
  <c r="Y65" i="2"/>
  <c r="Y64" i="2"/>
  <c r="Y58" i="2"/>
  <c r="Y57" i="2"/>
  <c r="Y56" i="2"/>
  <c r="Y55" i="2"/>
  <c r="Y54" i="2"/>
  <c r="Y53" i="2"/>
  <c r="Y52" i="2"/>
  <c r="Y51" i="2"/>
  <c r="Y50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X68" i="2"/>
  <c r="X67" i="2"/>
  <c r="X66" i="2"/>
  <c r="X65" i="2"/>
  <c r="X64" i="2"/>
  <c r="X58" i="2"/>
  <c r="X57" i="2"/>
  <c r="X56" i="2"/>
  <c r="X55" i="2"/>
  <c r="X54" i="2"/>
  <c r="X53" i="2"/>
  <c r="X52" i="2"/>
  <c r="X51" i="2"/>
  <c r="X50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H12" i="2" l="1"/>
  <c r="Q71" i="2"/>
  <c r="X44" i="2" l="1"/>
  <c r="Q68" i="2" l="1"/>
  <c r="Q67" i="2"/>
  <c r="Q66" i="2"/>
  <c r="Q65" i="2"/>
  <c r="Q64" i="2"/>
  <c r="S64" i="2" l="1"/>
  <c r="S50" i="2"/>
  <c r="T68" i="2" l="1"/>
  <c r="S68" i="2"/>
  <c r="L68" i="2" s="1"/>
  <c r="V67" i="2"/>
  <c r="T67" i="2"/>
  <c r="S67" i="2"/>
  <c r="T66" i="2"/>
  <c r="S66" i="2"/>
  <c r="T65" i="2"/>
  <c r="S65" i="2"/>
  <c r="L65" i="2" s="1"/>
  <c r="T64" i="2"/>
  <c r="L64" i="2" s="1"/>
  <c r="T58" i="2"/>
  <c r="S58" i="2"/>
  <c r="L58" i="2" s="1"/>
  <c r="T57" i="2"/>
  <c r="S57" i="2"/>
  <c r="L57" i="2" s="1"/>
  <c r="V56" i="2"/>
  <c r="T56" i="2"/>
  <c r="S56" i="2"/>
  <c r="L56" i="2" s="1"/>
  <c r="T55" i="2"/>
  <c r="S55" i="2"/>
  <c r="L55" i="2" s="1"/>
  <c r="T54" i="2"/>
  <c r="S54" i="2"/>
  <c r="V53" i="2"/>
  <c r="T53" i="2"/>
  <c r="S53" i="2"/>
  <c r="L53" i="2" s="1"/>
  <c r="V52" i="2"/>
  <c r="T52" i="2"/>
  <c r="S52" i="2"/>
  <c r="L52" i="2" s="1"/>
  <c r="T51" i="2"/>
  <c r="S51" i="2"/>
  <c r="L51" i="2" s="1"/>
  <c r="T50" i="2"/>
  <c r="L50" i="2" s="1"/>
  <c r="V43" i="2"/>
  <c r="T43" i="2"/>
  <c r="S43" i="2"/>
  <c r="L43" i="2" s="1"/>
  <c r="T42" i="2"/>
  <c r="S42" i="2"/>
  <c r="L42" i="2" s="1"/>
  <c r="T41" i="2"/>
  <c r="S41" i="2"/>
  <c r="T40" i="2"/>
  <c r="S40" i="2"/>
  <c r="L40" i="2" s="1"/>
  <c r="V39" i="2"/>
  <c r="T39" i="2"/>
  <c r="S39" i="2"/>
  <c r="L39" i="2" s="1"/>
  <c r="T38" i="2"/>
  <c r="S38" i="2"/>
  <c r="L38" i="2" s="1"/>
  <c r="T37" i="2"/>
  <c r="S37" i="2"/>
  <c r="T36" i="2"/>
  <c r="S36" i="2"/>
  <c r="L36" i="2" s="1"/>
  <c r="V35" i="2"/>
  <c r="T35" i="2"/>
  <c r="S35" i="2"/>
  <c r="L35" i="2" s="1"/>
  <c r="T34" i="2"/>
  <c r="S34" i="2"/>
  <c r="L34" i="2" s="1"/>
  <c r="T33" i="2"/>
  <c r="S33" i="2"/>
  <c r="T32" i="2"/>
  <c r="S32" i="2"/>
  <c r="L32" i="2" s="1"/>
  <c r="V31" i="2"/>
  <c r="T31" i="2"/>
  <c r="S31" i="2"/>
  <c r="L31" i="2" s="1"/>
  <c r="T30" i="2"/>
  <c r="S30" i="2"/>
  <c r="L30" i="2" s="1"/>
  <c r="T29" i="2"/>
  <c r="S29" i="2"/>
  <c r="T28" i="2"/>
  <c r="S28" i="2"/>
  <c r="L28" i="2" s="1"/>
  <c r="V27" i="2"/>
  <c r="T27" i="2"/>
  <c r="S27" i="2"/>
  <c r="L27" i="2" s="1"/>
  <c r="T26" i="2"/>
  <c r="S26" i="2"/>
  <c r="L26" i="2" s="1"/>
  <c r="T25" i="2"/>
  <c r="S25" i="2"/>
  <c r="T24" i="2"/>
  <c r="S24" i="2"/>
  <c r="L24" i="2" s="1"/>
  <c r="V23" i="2"/>
  <c r="T23" i="2"/>
  <c r="S23" i="2"/>
  <c r="L23" i="2" s="1"/>
  <c r="T22" i="2"/>
  <c r="S22" i="2"/>
  <c r="L22" i="2" s="1"/>
  <c r="T21" i="2"/>
  <c r="S21" i="2"/>
  <c r="T20" i="2"/>
  <c r="S20" i="2"/>
  <c r="L20" i="2" s="1"/>
  <c r="V19" i="2"/>
  <c r="T19" i="2"/>
  <c r="S19" i="2"/>
  <c r="L19" i="2" s="1"/>
  <c r="T18" i="2"/>
  <c r="S18" i="2"/>
  <c r="L18" i="2" s="1"/>
  <c r="T17" i="2"/>
  <c r="S17" i="2"/>
  <c r="T16" i="2"/>
  <c r="S16" i="2"/>
  <c r="L16" i="2" s="1"/>
  <c r="V15" i="2"/>
  <c r="T15" i="2"/>
  <c r="S15" i="2"/>
  <c r="L15" i="2" s="1"/>
  <c r="T14" i="2"/>
  <c r="S14" i="2"/>
  <c r="L14" i="2" s="1"/>
  <c r="T13" i="2"/>
  <c r="S13" i="2"/>
  <c r="T12" i="2"/>
  <c r="G58" i="2"/>
  <c r="G57" i="2"/>
  <c r="G56" i="2"/>
  <c r="G55" i="2"/>
  <c r="G54" i="2"/>
  <c r="G53" i="2"/>
  <c r="G52" i="2"/>
  <c r="G51" i="2"/>
  <c r="G50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H68" i="2"/>
  <c r="U68" i="2" s="1"/>
  <c r="H67" i="2"/>
  <c r="U67" i="2" s="1"/>
  <c r="H66" i="2"/>
  <c r="U66" i="2" s="1"/>
  <c r="H65" i="2"/>
  <c r="U65" i="2" s="1"/>
  <c r="H64" i="2"/>
  <c r="U64" i="2" s="1"/>
  <c r="H58" i="2"/>
  <c r="H57" i="2"/>
  <c r="U57" i="2" s="1"/>
  <c r="H56" i="2"/>
  <c r="U56" i="2" s="1"/>
  <c r="H55" i="2"/>
  <c r="U55" i="2" s="1"/>
  <c r="H54" i="2"/>
  <c r="U54" i="2" s="1"/>
  <c r="H53" i="2"/>
  <c r="U53" i="2" s="1"/>
  <c r="H52" i="2"/>
  <c r="U52" i="2" s="1"/>
  <c r="H51" i="2"/>
  <c r="U51" i="2" s="1"/>
  <c r="H50" i="2"/>
  <c r="U50" i="2" s="1"/>
  <c r="H43" i="2"/>
  <c r="U43" i="2" s="1"/>
  <c r="H42" i="2"/>
  <c r="U42" i="2" s="1"/>
  <c r="H41" i="2"/>
  <c r="U41" i="2" s="1"/>
  <c r="H40" i="2"/>
  <c r="U40" i="2" s="1"/>
  <c r="H39" i="2"/>
  <c r="U39" i="2" s="1"/>
  <c r="H38" i="2"/>
  <c r="U38" i="2" s="1"/>
  <c r="H37" i="2"/>
  <c r="U37" i="2" s="1"/>
  <c r="H36" i="2"/>
  <c r="U36" i="2" s="1"/>
  <c r="H35" i="2"/>
  <c r="U35" i="2" s="1"/>
  <c r="H34" i="2"/>
  <c r="U34" i="2" s="1"/>
  <c r="H33" i="2"/>
  <c r="U33" i="2" s="1"/>
  <c r="H32" i="2"/>
  <c r="U32" i="2" s="1"/>
  <c r="H31" i="2"/>
  <c r="U31" i="2" s="1"/>
  <c r="H30" i="2"/>
  <c r="U30" i="2" s="1"/>
  <c r="H29" i="2"/>
  <c r="U29" i="2" s="1"/>
  <c r="H28" i="2"/>
  <c r="U28" i="2" s="1"/>
  <c r="H27" i="2"/>
  <c r="U27" i="2" s="1"/>
  <c r="H26" i="2"/>
  <c r="U26" i="2" s="1"/>
  <c r="H25" i="2"/>
  <c r="U25" i="2" s="1"/>
  <c r="H24" i="2"/>
  <c r="U24" i="2" s="1"/>
  <c r="H23" i="2"/>
  <c r="U23" i="2" s="1"/>
  <c r="H22" i="2"/>
  <c r="U22" i="2" s="1"/>
  <c r="H21" i="2"/>
  <c r="U21" i="2" s="1"/>
  <c r="H20" i="2"/>
  <c r="U20" i="2" s="1"/>
  <c r="H19" i="2"/>
  <c r="U19" i="2" s="1"/>
  <c r="H18" i="2"/>
  <c r="U18" i="2" s="1"/>
  <c r="H17" i="2"/>
  <c r="U17" i="2" s="1"/>
  <c r="H16" i="2"/>
  <c r="U16" i="2" s="1"/>
  <c r="H15" i="2"/>
  <c r="U15" i="2" s="1"/>
  <c r="H14" i="2"/>
  <c r="U14" i="2" s="1"/>
  <c r="H13" i="2"/>
  <c r="U13" i="2" s="1"/>
  <c r="U12" i="2"/>
  <c r="V12" i="2" l="1"/>
  <c r="V16" i="2"/>
  <c r="V20" i="2"/>
  <c r="M20" i="2" s="1"/>
  <c r="V24" i="2"/>
  <c r="M24" i="2" s="1"/>
  <c r="V28" i="2"/>
  <c r="V32" i="2"/>
  <c r="V36" i="2"/>
  <c r="V40" i="2"/>
  <c r="M40" i="2" s="1"/>
  <c r="V66" i="2"/>
  <c r="V14" i="2"/>
  <c r="V18" i="2"/>
  <c r="M18" i="2" s="1"/>
  <c r="V22" i="2"/>
  <c r="V26" i="2"/>
  <c r="V30" i="2"/>
  <c r="M30" i="2" s="1"/>
  <c r="V34" i="2"/>
  <c r="M34" i="2" s="1"/>
  <c r="V38" i="2"/>
  <c r="V42" i="2"/>
  <c r="V51" i="2"/>
  <c r="M51" i="2" s="1"/>
  <c r="V55" i="2"/>
  <c r="M55" i="2" s="1"/>
  <c r="V57" i="2"/>
  <c r="V65" i="2"/>
  <c r="M65" i="2" s="1"/>
  <c r="M15" i="2"/>
  <c r="M19" i="2"/>
  <c r="M23" i="2"/>
  <c r="M27" i="2"/>
  <c r="M35" i="2"/>
  <c r="M39" i="2"/>
  <c r="M53" i="2"/>
  <c r="V13" i="2"/>
  <c r="M13" i="2" s="1"/>
  <c r="V17" i="2"/>
  <c r="M17" i="2" s="1"/>
  <c r="V21" i="2"/>
  <c r="V25" i="2"/>
  <c r="M25" i="2" s="1"/>
  <c r="V29" i="2"/>
  <c r="M29" i="2" s="1"/>
  <c r="V33" i="2"/>
  <c r="M33" i="2" s="1"/>
  <c r="V37" i="2"/>
  <c r="V41" i="2"/>
  <c r="M41" i="2" s="1"/>
  <c r="V50" i="2"/>
  <c r="M50" i="2" s="1"/>
  <c r="V54" i="2"/>
  <c r="M54" i="2" s="1"/>
  <c r="V64" i="2"/>
  <c r="M64" i="2" s="1"/>
  <c r="V68" i="2"/>
  <c r="M68" i="2" s="1"/>
  <c r="L67" i="2"/>
  <c r="L54" i="2"/>
  <c r="L12" i="2"/>
  <c r="L13" i="2"/>
  <c r="L17" i="2"/>
  <c r="L21" i="2"/>
  <c r="L25" i="2"/>
  <c r="L29" i="2"/>
  <c r="L33" i="2"/>
  <c r="L37" i="2"/>
  <c r="L41" i="2"/>
  <c r="M21" i="2"/>
  <c r="M37" i="2"/>
  <c r="M57" i="2"/>
  <c r="L66" i="2"/>
  <c r="M66" i="2"/>
  <c r="U58" i="2"/>
  <c r="V58" i="2"/>
  <c r="M12" i="2"/>
  <c r="M16" i="2"/>
  <c r="M28" i="2"/>
  <c r="M32" i="2"/>
  <c r="M26" i="2"/>
  <c r="M38" i="2"/>
  <c r="M42" i="2"/>
  <c r="M52" i="2"/>
  <c r="M56" i="2"/>
  <c r="M67" i="2"/>
  <c r="M14" i="2"/>
  <c r="M22" i="2"/>
  <c r="M31" i="2"/>
  <c r="M36" i="2"/>
  <c r="M43" i="2"/>
  <c r="L71" i="2" l="1"/>
  <c r="M71" i="2"/>
  <c r="M58" i="2"/>
  <c r="M59" i="2" s="1"/>
  <c r="L59" i="2"/>
  <c r="G7" i="4"/>
  <c r="G8" i="4"/>
  <c r="F8" i="4"/>
  <c r="F7" i="4"/>
  <c r="K30" i="4"/>
  <c r="I30" i="4"/>
  <c r="P29" i="4"/>
  <c r="N29" i="4"/>
  <c r="K29" i="4"/>
  <c r="I29" i="4"/>
  <c r="J28" i="4"/>
  <c r="H28" i="4"/>
  <c r="O27" i="4"/>
  <c r="M27" i="4"/>
  <c r="J27" i="4"/>
  <c r="H27" i="4"/>
  <c r="H129" i="2" l="1"/>
  <c r="I129" i="2"/>
  <c r="I8" i="4"/>
  <c r="J8" i="4"/>
  <c r="L129" i="2" l="1"/>
  <c r="K8" i="4"/>
  <c r="L8" i="4" s="1"/>
  <c r="L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　康二</author>
  </authors>
  <commentList>
    <comment ref="M2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≪時期選択≫
入力時にご利用時期を選択してください。各時期の空調費が自動的に表示されます。
　夏　季 → 冷房稼働期間（６月～９月）
　冬　季 → 暖房稼働期間（11月～４月）
　中間期 → 上記以外の空調停止期間
　　　　　　（中間期は空調の使用ができません）</t>
        </r>
      </text>
    </comment>
  </commentList>
</comments>
</file>

<file path=xl/sharedStrings.xml><?xml version="1.0" encoding="utf-8"?>
<sst xmlns="http://schemas.openxmlformats.org/spreadsheetml/2006/main" count="327" uniqueCount="137">
  <si>
    <t>1　使用面積（㎡）</t>
    <rPh sb="2" eb="4">
      <t>シヨウ</t>
    </rPh>
    <rPh sb="4" eb="6">
      <t>メンセキ</t>
    </rPh>
    <phoneticPr fontId="5"/>
  </si>
  <si>
    <t>中講義室</t>
    <rPh sb="0" eb="1">
      <t>チュウ</t>
    </rPh>
    <rPh sb="1" eb="4">
      <t>コウギシツ</t>
    </rPh>
    <phoneticPr fontId="5"/>
  </si>
  <si>
    <t>大講義室</t>
    <rPh sb="0" eb="1">
      <t>ダイ</t>
    </rPh>
    <rPh sb="1" eb="4">
      <t>コウギシツ</t>
    </rPh>
    <phoneticPr fontId="5"/>
  </si>
  <si>
    <t>合　　計</t>
    <rPh sb="0" eb="1">
      <t>ゴウ</t>
    </rPh>
    <rPh sb="3" eb="4">
      <t>ケイ</t>
    </rPh>
    <phoneticPr fontId="5"/>
  </si>
  <si>
    <t>２　使用料の額</t>
    <rPh sb="2" eb="5">
      <t>シヨウリョウ</t>
    </rPh>
    <rPh sb="6" eb="7">
      <t>ガク</t>
    </rPh>
    <phoneticPr fontId="5"/>
  </si>
  <si>
    <t>円</t>
    <rPh sb="0" eb="1">
      <t>エン</t>
    </rPh>
    <phoneticPr fontId="5"/>
  </si>
  <si>
    <t>面積（㎡）</t>
    <rPh sb="0" eb="2">
      <t>メンセキ</t>
    </rPh>
    <phoneticPr fontId="5"/>
  </si>
  <si>
    <t>使用料（円）</t>
    <rPh sb="0" eb="3">
      <t>シヨウリョウ</t>
    </rPh>
    <rPh sb="4" eb="5">
      <t>エン</t>
    </rPh>
    <phoneticPr fontId="5"/>
  </si>
  <si>
    <t>A1棟</t>
    <rPh sb="2" eb="3">
      <t>トウ</t>
    </rPh>
    <phoneticPr fontId="5"/>
  </si>
  <si>
    <t>A2棟</t>
    <rPh sb="2" eb="3">
      <t>トウ</t>
    </rPh>
    <phoneticPr fontId="5"/>
  </si>
  <si>
    <t>A3棟</t>
    <rPh sb="2" eb="3">
      <t>トウ</t>
    </rPh>
    <phoneticPr fontId="5"/>
  </si>
  <si>
    <t>A4棟</t>
    <rPh sb="2" eb="3">
      <t>トウ</t>
    </rPh>
    <phoneticPr fontId="5"/>
  </si>
  <si>
    <t>小講義室</t>
    <rPh sb="0" eb="1">
      <t>ショウ</t>
    </rPh>
    <rPh sb="1" eb="4">
      <t>コウギシツ</t>
    </rPh>
    <phoneticPr fontId="5"/>
  </si>
  <si>
    <t>交流Ｃ</t>
    <rPh sb="0" eb="2">
      <t>コウリュウ</t>
    </rPh>
    <phoneticPr fontId="5"/>
  </si>
  <si>
    <t>ホール</t>
    <phoneticPr fontId="5"/>
  </si>
  <si>
    <t>ホワイエ</t>
    <phoneticPr fontId="5"/>
  </si>
  <si>
    <t>研修室１</t>
    <rPh sb="0" eb="3">
      <t>ケンシュウシツ</t>
    </rPh>
    <phoneticPr fontId="5"/>
  </si>
  <si>
    <t>研修室２</t>
    <rPh sb="0" eb="3">
      <t>ケンシュウシツ</t>
    </rPh>
    <phoneticPr fontId="5"/>
  </si>
  <si>
    <t>研修室３</t>
    <rPh sb="0" eb="3">
      <t>ケンシュウシツ</t>
    </rPh>
    <phoneticPr fontId="5"/>
  </si>
  <si>
    <t>研修室５</t>
    <rPh sb="0" eb="3">
      <t>ケンシュウシツ</t>
    </rPh>
    <phoneticPr fontId="5"/>
  </si>
  <si>
    <t>研修室６</t>
    <rPh sb="0" eb="3">
      <t>ケンシュウシツ</t>
    </rPh>
    <phoneticPr fontId="5"/>
  </si>
  <si>
    <t>Ａ棟分</t>
    <rPh sb="1" eb="2">
      <t>トウ</t>
    </rPh>
    <rPh sb="2" eb="3">
      <t>ブン</t>
    </rPh>
    <phoneticPr fontId="5"/>
  </si>
  <si>
    <t>交流Ｃ分</t>
    <rPh sb="0" eb="1">
      <t>コウリュウ</t>
    </rPh>
    <rPh sb="3" eb="4">
      <t>ブン</t>
    </rPh>
    <phoneticPr fontId="5"/>
  </si>
  <si>
    <t>３　光熱水料の額</t>
    <rPh sb="2" eb="4">
      <t>コウネツ</t>
    </rPh>
    <rPh sb="4" eb="5">
      <t>スイ</t>
    </rPh>
    <rPh sb="5" eb="6">
      <t>リョウ</t>
    </rPh>
    <rPh sb="7" eb="8">
      <t>ガク</t>
    </rPh>
    <phoneticPr fontId="5"/>
  </si>
  <si>
    <t>電気用</t>
    <rPh sb="0" eb="2">
      <t>デンキ</t>
    </rPh>
    <rPh sb="2" eb="3">
      <t>ヨウ</t>
    </rPh>
    <phoneticPr fontId="5"/>
  </si>
  <si>
    <t>ガス用</t>
    <rPh sb="2" eb="3">
      <t>ヨウ</t>
    </rPh>
    <phoneticPr fontId="5"/>
  </si>
  <si>
    <t>面積比</t>
    <rPh sb="0" eb="3">
      <t>メンセキヒ</t>
    </rPh>
    <phoneticPr fontId="5"/>
  </si>
  <si>
    <t>金額</t>
    <rPh sb="0" eb="2">
      <t>キンガク</t>
    </rPh>
    <phoneticPr fontId="5"/>
  </si>
  <si>
    <t>計</t>
    <rPh sb="0" eb="1">
      <t>ケイ</t>
    </rPh>
    <phoneticPr fontId="5"/>
  </si>
  <si>
    <t>切捨後</t>
    <rPh sb="0" eb="1">
      <t>キ</t>
    </rPh>
    <rPh sb="1" eb="2">
      <t>ス</t>
    </rPh>
    <rPh sb="2" eb="3">
      <t>ゴ</t>
    </rPh>
    <phoneticPr fontId="5"/>
  </si>
  <si>
    <r>
      <rPr>
        <sz val="11"/>
        <color rgb="FFFF0000"/>
        <rFont val="ＭＳ Ｐゴシック"/>
        <family val="3"/>
        <charset val="128"/>
      </rPr>
      <t>H２４年８月</t>
    </r>
    <r>
      <rPr>
        <sz val="11"/>
        <rFont val="ＭＳ Ｐゴシック"/>
        <family val="3"/>
        <charset val="128"/>
      </rPr>
      <t>一日当たり実績額</t>
    </r>
    <rPh sb="3" eb="4">
      <t>ネン</t>
    </rPh>
    <rPh sb="5" eb="6">
      <t>ツキ</t>
    </rPh>
    <rPh sb="6" eb="7">
      <t>イチ</t>
    </rPh>
    <rPh sb="7" eb="8">
      <t>ヒ</t>
    </rPh>
    <rPh sb="8" eb="9">
      <t>ア</t>
    </rPh>
    <rPh sb="11" eb="13">
      <t>ジッセキ</t>
    </rPh>
    <rPh sb="13" eb="14">
      <t>ガク</t>
    </rPh>
    <phoneticPr fontId="5"/>
  </si>
  <si>
    <t>１日分</t>
    <rPh sb="1" eb="2">
      <t>ヒ</t>
    </rPh>
    <rPh sb="2" eb="3">
      <t>ブン</t>
    </rPh>
    <phoneticPr fontId="5"/>
  </si>
  <si>
    <t>×１．５</t>
    <phoneticPr fontId="5"/>
  </si>
  <si>
    <t>電気</t>
    <rPh sb="0" eb="2">
      <t>デンキ</t>
    </rPh>
    <phoneticPr fontId="5"/>
  </si>
  <si>
    <t>ガス</t>
    <phoneticPr fontId="5"/>
  </si>
  <si>
    <t>交流Ｃ分</t>
    <rPh sb="0" eb="2">
      <t>コウリュウ</t>
    </rPh>
    <rPh sb="3" eb="4">
      <t>ブン</t>
    </rPh>
    <phoneticPr fontId="5"/>
  </si>
  <si>
    <t>×２</t>
    <phoneticPr fontId="5"/>
  </si>
  <si>
    <t>電気用総面積</t>
    <rPh sb="0" eb="2">
      <t>デンキ</t>
    </rPh>
    <rPh sb="2" eb="3">
      <t>ヨウ</t>
    </rPh>
    <rPh sb="3" eb="6">
      <t>ソウメンセキ</t>
    </rPh>
    <phoneticPr fontId="5"/>
  </si>
  <si>
    <t>ガス用総面積</t>
    <rPh sb="2" eb="3">
      <t>ヨウ</t>
    </rPh>
    <rPh sb="3" eb="6">
      <t>ソウメンセキ</t>
    </rPh>
    <phoneticPr fontId="5"/>
  </si>
  <si>
    <r>
      <t>貸付使用料の算定【全国国公立幼稚園教育研究協議会滋賀大会】</t>
    </r>
    <r>
      <rPr>
        <sz val="11"/>
        <color rgb="FFFF0000"/>
        <rFont val="ＭＳ Ｐゴシック"/>
        <family val="3"/>
        <charset val="128"/>
      </rPr>
      <t>追加分</t>
    </r>
    <rPh sb="0" eb="1">
      <t>カ</t>
    </rPh>
    <rPh sb="1" eb="2">
      <t>ツ</t>
    </rPh>
    <rPh sb="2" eb="5">
      <t>シヨウリョウ</t>
    </rPh>
    <rPh sb="6" eb="8">
      <t>サンテイ</t>
    </rPh>
    <rPh sb="9" eb="11">
      <t>ゼンコク</t>
    </rPh>
    <rPh sb="11" eb="14">
      <t>コッコウリツ</t>
    </rPh>
    <rPh sb="14" eb="17">
      <t>ヨウチエン</t>
    </rPh>
    <rPh sb="17" eb="19">
      <t>キョウイク</t>
    </rPh>
    <rPh sb="19" eb="21">
      <t>ケンキュウ</t>
    </rPh>
    <rPh sb="21" eb="24">
      <t>キョウギカイ</t>
    </rPh>
    <rPh sb="24" eb="26">
      <t>シガ</t>
    </rPh>
    <rPh sb="26" eb="28">
      <t>タイカイ</t>
    </rPh>
    <rPh sb="29" eb="32">
      <t>ツイカブン</t>
    </rPh>
    <phoneticPr fontId="5"/>
  </si>
  <si>
    <t>２　光熱水料の額</t>
    <rPh sb="2" eb="4">
      <t>コウネツ</t>
    </rPh>
    <rPh sb="4" eb="5">
      <t>スイ</t>
    </rPh>
    <rPh sb="5" eb="6">
      <t>リョウ</t>
    </rPh>
    <rPh sb="7" eb="8">
      <t>ガク</t>
    </rPh>
    <phoneticPr fontId="5"/>
  </si>
  <si>
    <r>
      <t>貸付使用料の</t>
    </r>
    <r>
      <rPr>
        <sz val="11"/>
        <color rgb="FFFF0000"/>
        <rFont val="ＭＳ Ｐゴシック"/>
        <family val="3"/>
        <charset val="128"/>
      </rPr>
      <t>試算</t>
    </r>
    <r>
      <rPr>
        <sz val="11"/>
        <rFont val="ＭＳ Ｐゴシック"/>
        <family val="3"/>
        <charset val="128"/>
      </rPr>
      <t>【H23年度】</t>
    </r>
    <rPh sb="0" eb="1">
      <t>カ</t>
    </rPh>
    <rPh sb="1" eb="2">
      <t>ツ</t>
    </rPh>
    <rPh sb="2" eb="5">
      <t>シヨウリョウ</t>
    </rPh>
    <rPh sb="6" eb="8">
      <t>シサン</t>
    </rPh>
    <rPh sb="12" eb="14">
      <t>ネンド</t>
    </rPh>
    <phoneticPr fontId="5"/>
  </si>
  <si>
    <t>Ａ１棟</t>
    <rPh sb="2" eb="3">
      <t>トウ</t>
    </rPh>
    <phoneticPr fontId="5"/>
  </si>
  <si>
    <t>481,23</t>
    <phoneticPr fontId="5"/>
  </si>
  <si>
    <t>Ａ２棟</t>
    <rPh sb="2" eb="3">
      <t>トウ</t>
    </rPh>
    <phoneticPr fontId="5"/>
  </si>
  <si>
    <t>研修室1-3</t>
    <rPh sb="0" eb="3">
      <t>ケンシュウシツ</t>
    </rPh>
    <phoneticPr fontId="5"/>
  </si>
  <si>
    <t>研修室5-7</t>
    <rPh sb="0" eb="3">
      <t>ケンシュウシツ</t>
    </rPh>
    <phoneticPr fontId="5"/>
  </si>
  <si>
    <t>Ａ３棟</t>
    <rPh sb="2" eb="3">
      <t>トウ</t>
    </rPh>
    <phoneticPr fontId="5"/>
  </si>
  <si>
    <t>977.15㎡*70円／㎡= 68,400円</t>
    <rPh sb="10" eb="11">
      <t>エン</t>
    </rPh>
    <rPh sb="21" eb="22">
      <t>エン</t>
    </rPh>
    <phoneticPr fontId="5"/>
  </si>
  <si>
    <t>（１日使用）</t>
    <rPh sb="1" eb="3">
      <t>ツイタチ</t>
    </rPh>
    <rPh sb="3" eb="5">
      <t>シヨウ</t>
    </rPh>
    <phoneticPr fontId="5"/>
  </si>
  <si>
    <t>３　光熱水料の額（Ｈ25年8月3日）　　試算</t>
    <rPh sb="2" eb="4">
      <t>コウネツ</t>
    </rPh>
    <rPh sb="4" eb="5">
      <t>ミズ</t>
    </rPh>
    <rPh sb="5" eb="6">
      <t>リョウ</t>
    </rPh>
    <rPh sb="7" eb="8">
      <t>ガク</t>
    </rPh>
    <rPh sb="12" eb="13">
      <t>ネン</t>
    </rPh>
    <rPh sb="14" eb="15">
      <t>ツキ</t>
    </rPh>
    <rPh sb="16" eb="17">
      <t>ヒ</t>
    </rPh>
    <rPh sb="20" eb="22">
      <t>シサン</t>
    </rPh>
    <phoneticPr fontId="5"/>
  </si>
  <si>
    <t>21,000円程度</t>
    <rPh sb="6" eb="7">
      <t>エン</t>
    </rPh>
    <rPh sb="7" eb="9">
      <t>テイド</t>
    </rPh>
    <phoneticPr fontId="5"/>
  </si>
  <si>
    <t>Ｈ22年8月一日当たり実績額</t>
    <rPh sb="3" eb="4">
      <t>ネン</t>
    </rPh>
    <rPh sb="5" eb="6">
      <t>ツキ</t>
    </rPh>
    <rPh sb="6" eb="7">
      <t>イチ</t>
    </rPh>
    <rPh sb="7" eb="8">
      <t>ヒ</t>
    </rPh>
    <rPh sb="8" eb="9">
      <t>ア</t>
    </rPh>
    <rPh sb="11" eb="13">
      <t>ジッセキ</t>
    </rPh>
    <rPh sb="13" eb="14">
      <t>ガク</t>
    </rPh>
    <phoneticPr fontId="5"/>
  </si>
  <si>
    <t>使用面積</t>
    <rPh sb="0" eb="2">
      <t>シヨウ</t>
    </rPh>
    <rPh sb="2" eb="4">
      <t>メンセキ</t>
    </rPh>
    <phoneticPr fontId="5"/>
  </si>
  <si>
    <t>(977.15+962.73)</t>
    <phoneticPr fontId="5"/>
  </si>
  <si>
    <t>当日　１日使用</t>
    <rPh sb="0" eb="2">
      <t>トウジツ</t>
    </rPh>
    <rPh sb="4" eb="5">
      <t>ニチ</t>
    </rPh>
    <rPh sb="5" eb="7">
      <t>シヨウ</t>
    </rPh>
    <phoneticPr fontId="5"/>
  </si>
  <si>
    <t>前日　半日使用</t>
    <rPh sb="0" eb="2">
      <t>ゼンジツ</t>
    </rPh>
    <rPh sb="3" eb="5">
      <t>ハンニチ</t>
    </rPh>
    <rPh sb="5" eb="7">
      <t>シヨウ</t>
    </rPh>
    <phoneticPr fontId="5"/>
  </si>
  <si>
    <t xml:space="preserve"> </t>
    <phoneticPr fontId="5"/>
  </si>
  <si>
    <t>カルチャールーム</t>
    <phoneticPr fontId="5"/>
  </si>
  <si>
    <t>中講義室</t>
    <rPh sb="0" eb="1">
      <t>ナカ</t>
    </rPh>
    <rPh sb="1" eb="4">
      <t>コウギシツ</t>
    </rPh>
    <phoneticPr fontId="5"/>
  </si>
  <si>
    <t>視聴覚室</t>
    <rPh sb="0" eb="3">
      <t>シチョウカク</t>
    </rPh>
    <rPh sb="3" eb="4">
      <t>シツ</t>
    </rPh>
    <phoneticPr fontId="5"/>
  </si>
  <si>
    <t>講義準備室</t>
    <rPh sb="0" eb="2">
      <t>コウギ</t>
    </rPh>
    <rPh sb="2" eb="5">
      <t>ジュンビシツ</t>
    </rPh>
    <phoneticPr fontId="5"/>
  </si>
  <si>
    <t>A7棟</t>
    <rPh sb="2" eb="3">
      <t>トウ</t>
    </rPh>
    <phoneticPr fontId="5"/>
  </si>
  <si>
    <t>-</t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</si>
  <si>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</si>
  <si>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</si>
  <si>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電気（夏）</t>
    <rPh sb="0" eb="2">
      <t>デンキ</t>
    </rPh>
    <rPh sb="3" eb="4">
      <t>ナツ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</si>
  <si>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</si>
  <si>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</si>
  <si>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電気（冬）</t>
    <rPh sb="0" eb="2">
      <t>デンキ</t>
    </rPh>
    <rPh sb="3" eb="4">
      <t>フユ</t>
    </rPh>
    <phoneticPr fontId="5"/>
  </si>
  <si>
    <t>ガス（夏）</t>
    <rPh sb="3" eb="4">
      <t>ナツ</t>
    </rPh>
    <phoneticPr fontId="5"/>
  </si>
  <si>
    <t>ガス（冬）</t>
    <rPh sb="3" eb="4">
      <t>フユ</t>
    </rPh>
    <phoneticPr fontId="5"/>
  </si>
  <si>
    <t>1日m2</t>
    <rPh sb="1" eb="2">
      <t>ニチ</t>
    </rPh>
    <phoneticPr fontId="5"/>
  </si>
  <si>
    <t>m2単価／月</t>
    <rPh sb="2" eb="4">
      <t>タンカ</t>
    </rPh>
    <rPh sb="5" eb="6">
      <t>ツキ</t>
    </rPh>
    <phoneticPr fontId="5"/>
  </si>
  <si>
    <t>電気</t>
    <rPh sb="0" eb="2">
      <t>デンキ</t>
    </rPh>
    <phoneticPr fontId="5"/>
  </si>
  <si>
    <t>ガス</t>
    <phoneticPr fontId="5"/>
  </si>
  <si>
    <t>夏</t>
    <rPh sb="0" eb="1">
      <t>ナツ</t>
    </rPh>
    <phoneticPr fontId="5"/>
  </si>
  <si>
    <t>冬</t>
    <rPh sb="0" eb="1">
      <t>フユ</t>
    </rPh>
    <phoneticPr fontId="5"/>
  </si>
  <si>
    <t>借用
希望</t>
    <rPh sb="0" eb="2">
      <t>シャクヨウ</t>
    </rPh>
    <rPh sb="3" eb="5">
      <t>キボウ</t>
    </rPh>
    <phoneticPr fontId="5"/>
  </si>
  <si>
    <t>棟番号</t>
    <rPh sb="0" eb="1">
      <t>トウ</t>
    </rPh>
    <rPh sb="1" eb="3">
      <t>バンゴウ</t>
    </rPh>
    <phoneticPr fontId="5"/>
  </si>
  <si>
    <t>部屋名</t>
    <rPh sb="0" eb="2">
      <t>ヘヤ</t>
    </rPh>
    <rPh sb="2" eb="3">
      <t>メイ</t>
    </rPh>
    <phoneticPr fontId="5"/>
  </si>
  <si>
    <t>1日</t>
    <rPh sb="1" eb="2">
      <t>ニチ</t>
    </rPh>
    <phoneticPr fontId="5"/>
  </si>
  <si>
    <t>半日</t>
    <rPh sb="0" eb="2">
      <t>ハンニチ</t>
    </rPh>
    <phoneticPr fontId="5"/>
  </si>
  <si>
    <t>部屋
番号</t>
    <rPh sb="0" eb="2">
      <t>ヘヤ</t>
    </rPh>
    <rPh sb="3" eb="5">
      <t>バンゴウ</t>
    </rPh>
    <phoneticPr fontId="5"/>
  </si>
  <si>
    <t>　</t>
    <phoneticPr fontId="5"/>
  </si>
  <si>
    <t>（別紙　１）</t>
    <rPh sb="1" eb="3">
      <t>ベッシ</t>
    </rPh>
    <phoneticPr fontId="5"/>
  </si>
  <si>
    <t>収容人員
（人）</t>
    <rPh sb="0" eb="2">
      <t>シュウヨウ</t>
    </rPh>
    <rPh sb="2" eb="4">
      <t>ジンイン</t>
    </rPh>
    <rPh sb="6" eb="7">
      <t>ヒト</t>
    </rPh>
    <phoneticPr fontId="5"/>
  </si>
  <si>
    <t>(1㎡)</t>
    <phoneticPr fontId="5"/>
  </si>
  <si>
    <t>単価
(円)</t>
    <rPh sb="0" eb="2">
      <t>タンカ</t>
    </rPh>
    <rPh sb="4" eb="5">
      <t>エン</t>
    </rPh>
    <phoneticPr fontId="5"/>
  </si>
  <si>
    <t>○学内講義室</t>
    <rPh sb="1" eb="3">
      <t>ガクナイ</t>
    </rPh>
    <rPh sb="3" eb="6">
      <t>コウギシツ</t>
    </rPh>
    <phoneticPr fontId="5"/>
  </si>
  <si>
    <t>○交流センター</t>
    <rPh sb="1" eb="3">
      <t>コウリュウ</t>
    </rPh>
    <phoneticPr fontId="5"/>
  </si>
  <si>
    <t>　</t>
    <phoneticPr fontId="5"/>
  </si>
  <si>
    <t>(日／円)</t>
    <rPh sb="1" eb="2">
      <t>ニチ</t>
    </rPh>
    <rPh sb="3" eb="4">
      <t>エン</t>
    </rPh>
    <phoneticPr fontId="5"/>
  </si>
  <si>
    <t>電気料金</t>
    <rPh sb="0" eb="2">
      <t>デンキ</t>
    </rPh>
    <rPh sb="2" eb="4">
      <t>リョウキン</t>
    </rPh>
    <phoneticPr fontId="5"/>
  </si>
  <si>
    <t>ガス料金</t>
    <rPh sb="2" eb="4">
      <t>リョウキン</t>
    </rPh>
    <phoneticPr fontId="5"/>
  </si>
  <si>
    <t>○学舎内公共料金</t>
    <rPh sb="1" eb="2">
      <t>ガク</t>
    </rPh>
    <rPh sb="2" eb="3">
      <t>シャ</t>
    </rPh>
    <rPh sb="3" eb="4">
      <t>ナイ</t>
    </rPh>
    <rPh sb="4" eb="6">
      <t>コウキョウ</t>
    </rPh>
    <rPh sb="6" eb="8">
      <t>リョウキン</t>
    </rPh>
    <phoneticPr fontId="5"/>
  </si>
  <si>
    <t>　</t>
    <phoneticPr fontId="5"/>
  </si>
  <si>
    <t>夏
季</t>
    <rPh sb="0" eb="1">
      <t>ナツ</t>
    </rPh>
    <rPh sb="3" eb="4">
      <t>キ</t>
    </rPh>
    <phoneticPr fontId="5"/>
  </si>
  <si>
    <t>冬
季</t>
    <rPh sb="0" eb="1">
      <t>フユ</t>
    </rPh>
    <rPh sb="3" eb="4">
      <t>キ</t>
    </rPh>
    <phoneticPr fontId="5"/>
  </si>
  <si>
    <t>（単位：円）</t>
    <rPh sb="1" eb="3">
      <t>タンイ</t>
    </rPh>
    <rPh sb="4" eb="5">
      <t>エン</t>
    </rPh>
    <phoneticPr fontId="5"/>
  </si>
  <si>
    <t>（単位：㎡）</t>
    <rPh sb="1" eb="3">
      <t>タンイ</t>
    </rPh>
    <phoneticPr fontId="5"/>
  </si>
  <si>
    <t>○学舎内総面積</t>
    <rPh sb="1" eb="2">
      <t>ガク</t>
    </rPh>
    <rPh sb="2" eb="3">
      <t>シャ</t>
    </rPh>
    <rPh sb="3" eb="4">
      <t>ナイ</t>
    </rPh>
    <rPh sb="4" eb="5">
      <t>ソウ</t>
    </rPh>
    <rPh sb="5" eb="7">
      <t>メンセキ</t>
    </rPh>
    <phoneticPr fontId="5"/>
  </si>
  <si>
    <t>1日当り</t>
    <rPh sb="1" eb="2">
      <t>ニチ</t>
    </rPh>
    <rPh sb="2" eb="3">
      <t>アタ</t>
    </rPh>
    <phoneticPr fontId="5"/>
  </si>
  <si>
    <t>1㎡当り／日</t>
    <rPh sb="2" eb="3">
      <t>アタ</t>
    </rPh>
    <rPh sb="5" eb="6">
      <t>ニチ</t>
    </rPh>
    <phoneticPr fontId="5"/>
  </si>
  <si>
    <t>公共料金算定にかかる積算データ</t>
    <rPh sb="0" eb="2">
      <t>コウキョウ</t>
    </rPh>
    <rPh sb="2" eb="4">
      <t>リョウキン</t>
    </rPh>
    <rPh sb="4" eb="6">
      <t>サンテイ</t>
    </rPh>
    <rPh sb="10" eb="12">
      <t>セキサン</t>
    </rPh>
    <phoneticPr fontId="5"/>
  </si>
  <si>
    <t>お支払い合計</t>
    <rPh sb="1" eb="3">
      <t>シハラ</t>
    </rPh>
    <rPh sb="4" eb="5">
      <t>ア</t>
    </rPh>
    <rPh sb="5" eb="6">
      <t>ケイ</t>
    </rPh>
    <phoneticPr fontId="5"/>
  </si>
  <si>
    <r>
      <t xml:space="preserve">空調
</t>
    </r>
    <r>
      <rPr>
        <sz val="8"/>
        <rFont val="ＭＳ Ｐゴシック"/>
        <family val="3"/>
        <charset val="128"/>
      </rPr>
      <t>(冷暖)</t>
    </r>
    <r>
      <rPr>
        <sz val="9"/>
        <rFont val="ＭＳ Ｐゴシック"/>
        <family val="3"/>
        <charset val="128"/>
      </rPr>
      <t xml:space="preserve">
希望</t>
    </r>
    <rPh sb="0" eb="2">
      <t>クウチョウ</t>
    </rPh>
    <rPh sb="4" eb="6">
      <t>レイダン</t>
    </rPh>
    <rPh sb="8" eb="10">
      <t>キボウ</t>
    </rPh>
    <phoneticPr fontId="5"/>
  </si>
  <si>
    <t>夏季
(空調費)</t>
    <rPh sb="0" eb="2">
      <t>カキ</t>
    </rPh>
    <rPh sb="4" eb="6">
      <t>クウチョウ</t>
    </rPh>
    <rPh sb="6" eb="7">
      <t>ヒ</t>
    </rPh>
    <phoneticPr fontId="5"/>
  </si>
  <si>
    <t>冬季
(空調費)</t>
    <rPh sb="0" eb="2">
      <t>トウキ</t>
    </rPh>
    <rPh sb="4" eb="6">
      <t>クウチョウ</t>
    </rPh>
    <rPh sb="6" eb="7">
      <t>ヒ</t>
    </rPh>
    <phoneticPr fontId="5"/>
  </si>
  <si>
    <t>計</t>
    <rPh sb="0" eb="1">
      <t>ケイ</t>
    </rPh>
    <phoneticPr fontId="5"/>
  </si>
  <si>
    <t>　</t>
  </si>
  <si>
    <t>円／㎡</t>
    <rPh sb="0" eb="1">
      <t>エン</t>
    </rPh>
    <phoneticPr fontId="5"/>
  </si>
  <si>
    <t>使用料</t>
    <rPh sb="0" eb="3">
      <t>シヨウリョウ</t>
    </rPh>
    <phoneticPr fontId="5"/>
  </si>
  <si>
    <t>部屋</t>
    <rPh sb="0" eb="2">
      <t>ヘヤ</t>
    </rPh>
    <phoneticPr fontId="5"/>
  </si>
  <si>
    <t>空調費</t>
    <rPh sb="0" eb="2">
      <t>クウチョウ</t>
    </rPh>
    <rPh sb="2" eb="3">
      <t>ヒ</t>
    </rPh>
    <phoneticPr fontId="5"/>
  </si>
  <si>
    <t>○</t>
    <phoneticPr fontId="5"/>
  </si>
  <si>
    <t>時期</t>
    <rPh sb="0" eb="2">
      <t>ジキ</t>
    </rPh>
    <phoneticPr fontId="5"/>
  </si>
  <si>
    <t>夏季</t>
    <rPh sb="0" eb="2">
      <t>カキ</t>
    </rPh>
    <phoneticPr fontId="5"/>
  </si>
  <si>
    <t>冬季</t>
    <rPh sb="0" eb="2">
      <t>トウキ</t>
    </rPh>
    <phoneticPr fontId="5"/>
  </si>
  <si>
    <t>中間期</t>
    <rPh sb="0" eb="3">
      <t>チュウカンキ</t>
    </rPh>
    <phoneticPr fontId="5"/>
  </si>
  <si>
    <t>空調費</t>
    <rPh sb="0" eb="2">
      <t>クウチョウ</t>
    </rPh>
    <rPh sb="2" eb="3">
      <t>ヒ</t>
    </rPh>
    <phoneticPr fontId="5"/>
  </si>
  <si>
    <t>部屋</t>
    <rPh sb="0" eb="2">
      <t>ヘヤ</t>
    </rPh>
    <phoneticPr fontId="5"/>
  </si>
  <si>
    <t>対象は、講義室のみとなっている。</t>
    <rPh sb="0" eb="2">
      <t>タイショウ</t>
    </rPh>
    <rPh sb="4" eb="7">
      <t>コウギシツ</t>
    </rPh>
    <phoneticPr fontId="5"/>
  </si>
  <si>
    <t>使用料金</t>
    <rPh sb="0" eb="2">
      <t>シヨウ</t>
    </rPh>
    <rPh sb="2" eb="3">
      <t>リョウ</t>
    </rPh>
    <rPh sb="3" eb="4">
      <t>キン</t>
    </rPh>
    <phoneticPr fontId="5"/>
  </si>
  <si>
    <t>部屋料金
（円／日）</t>
    <rPh sb="0" eb="2">
      <t>ヘヤ</t>
    </rPh>
    <rPh sb="2" eb="3">
      <t>リョウ</t>
    </rPh>
    <rPh sb="3" eb="4">
      <t>キン</t>
    </rPh>
    <rPh sb="6" eb="7">
      <t>エン</t>
    </rPh>
    <rPh sb="8" eb="9">
      <t>ヒ</t>
    </rPh>
    <phoneticPr fontId="5"/>
  </si>
  <si>
    <t>改め</t>
    <rPh sb="0" eb="1">
      <t>アラタ</t>
    </rPh>
    <phoneticPr fontId="5"/>
  </si>
  <si>
    <t>　電気用総面積　　　</t>
    <rPh sb="1" eb="4">
      <t>デンキヨウ</t>
    </rPh>
    <rPh sb="4" eb="7">
      <t>ソウメンセキ</t>
    </rPh>
    <phoneticPr fontId="5"/>
  </si>
  <si>
    <t>　ガス用総面積　　　</t>
    <rPh sb="3" eb="4">
      <t>ヨウ</t>
    </rPh>
    <rPh sb="4" eb="7">
      <t>ソウメンセキ</t>
    </rPh>
    <phoneticPr fontId="5"/>
  </si>
  <si>
    <t>空調費
（円／日）</t>
    <rPh sb="0" eb="2">
      <t>クウチョウ</t>
    </rPh>
    <rPh sb="2" eb="3">
      <t>ヒ</t>
    </rPh>
    <rPh sb="5" eb="6">
      <t>エン</t>
    </rPh>
    <rPh sb="7" eb="8">
      <t>ニチ</t>
    </rPh>
    <phoneticPr fontId="5"/>
  </si>
  <si>
    <t>※上記施設は、半日単位の貸し出しも可能です。その場合、使用料、公共料金は半額となります。</t>
    <rPh sb="1" eb="3">
      <t>ジョウキ</t>
    </rPh>
    <rPh sb="3" eb="5">
      <t>シセツ</t>
    </rPh>
    <rPh sb="7" eb="9">
      <t>ハンニチ</t>
    </rPh>
    <rPh sb="9" eb="11">
      <t>タンイ</t>
    </rPh>
    <rPh sb="12" eb="13">
      <t>カ</t>
    </rPh>
    <rPh sb="14" eb="15">
      <t>ダ</t>
    </rPh>
    <rPh sb="17" eb="19">
      <t>カノウ</t>
    </rPh>
    <rPh sb="24" eb="26">
      <t>バアイ</t>
    </rPh>
    <rPh sb="27" eb="29">
      <t>シヨウ</t>
    </rPh>
    <rPh sb="29" eb="30">
      <t>リョウ</t>
    </rPh>
    <rPh sb="31" eb="33">
      <t>コウキョウ</t>
    </rPh>
    <rPh sb="33" eb="35">
      <t>リョウキン</t>
    </rPh>
    <rPh sb="36" eb="38">
      <t>ハンガク</t>
    </rPh>
    <phoneticPr fontId="5"/>
  </si>
  <si>
    <t>講義室等の貸し出しおよび冷暖房使用を希望される場合は、太枠に○印を選択してくだい</t>
    <rPh sb="0" eb="3">
      <t>コウギシツ</t>
    </rPh>
    <rPh sb="3" eb="4">
      <t>トウ</t>
    </rPh>
    <rPh sb="5" eb="6">
      <t>カ</t>
    </rPh>
    <rPh sb="7" eb="8">
      <t>ダ</t>
    </rPh>
    <rPh sb="12" eb="15">
      <t>レイダンボウ</t>
    </rPh>
    <rPh sb="15" eb="17">
      <t>シヨウ</t>
    </rPh>
    <rPh sb="18" eb="20">
      <t>キボウ</t>
    </rPh>
    <rPh sb="23" eb="25">
      <t>バアイ</t>
    </rPh>
    <rPh sb="27" eb="29">
      <t>フトワク</t>
    </rPh>
    <rPh sb="33" eb="35">
      <t>センタク</t>
    </rPh>
    <phoneticPr fontId="5"/>
  </si>
  <si>
    <t>交流センター</t>
    <rPh sb="0" eb="2">
      <t>コウリュウ</t>
    </rPh>
    <phoneticPr fontId="5"/>
  </si>
  <si>
    <r>
      <t xml:space="preserve">空調
</t>
    </r>
    <r>
      <rPr>
        <sz val="8"/>
        <color theme="0" tint="-0.34998626667073579"/>
        <rFont val="ＭＳ Ｐゴシック"/>
        <family val="3"/>
        <charset val="128"/>
      </rPr>
      <t>１日</t>
    </r>
    <rPh sb="0" eb="2">
      <t>クウチョウ</t>
    </rPh>
    <rPh sb="4" eb="5">
      <t>ニチ</t>
    </rPh>
    <phoneticPr fontId="5"/>
  </si>
  <si>
    <t>空調
半日</t>
    <rPh sb="0" eb="2">
      <t>クウチョウ</t>
    </rPh>
    <rPh sb="3" eb="5">
      <t>ハンニチ</t>
    </rPh>
    <phoneticPr fontId="5"/>
  </si>
  <si>
    <r>
      <t xml:space="preserve">空調
</t>
    </r>
    <r>
      <rPr>
        <sz val="8"/>
        <color theme="0" tint="-0.34998626667073579"/>
        <rFont val="ＭＳ Ｐゴシック"/>
        <family val="3"/>
        <charset val="128"/>
      </rPr>
      <t>(冷暖)</t>
    </r>
    <r>
      <rPr>
        <sz val="9"/>
        <color theme="0" tint="-0.34998626667073579"/>
        <rFont val="ＭＳ Ｐゴシック"/>
        <family val="3"/>
        <charset val="128"/>
      </rPr>
      <t xml:space="preserve">
希望</t>
    </r>
    <rPh sb="0" eb="2">
      <t>クウチョウ</t>
    </rPh>
    <rPh sb="4" eb="6">
      <t>レイダン</t>
    </rPh>
    <rPh sb="8" eb="10">
      <t>キボウ</t>
    </rPh>
    <phoneticPr fontId="5"/>
  </si>
  <si>
    <t>令和８年度貸付使用料一覧および申請内容</t>
    <rPh sb="0" eb="2">
      <t>レイワ</t>
    </rPh>
    <rPh sb="3" eb="5">
      <t>ネンド</t>
    </rPh>
    <rPh sb="5" eb="6">
      <t>カ</t>
    </rPh>
    <rPh sb="6" eb="7">
      <t>ツ</t>
    </rPh>
    <rPh sb="7" eb="10">
      <t>シヨウリョウ</t>
    </rPh>
    <rPh sb="10" eb="12">
      <t>イチラン</t>
    </rPh>
    <rPh sb="15" eb="17">
      <t>シンセイ</t>
    </rPh>
    <rPh sb="17" eb="19">
      <t>ナイヨウ</t>
    </rPh>
    <phoneticPr fontId="5"/>
  </si>
  <si>
    <t>（R8.4.1改訂）</t>
    <rPh sb="7" eb="9">
      <t>カイテイ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</si>
</sst>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_);\(0.00\)"/>
    <numFmt numFmtId="177" formatCode="#,##0.00_ ;[Red]\-#,##0.00\ "/>
    <numFmt numFmtId="178" formatCode="#,##0_);[Red]\(#,##0\)"/>
    <numFmt numFmtId="179" formatCode="0.0000_ "/>
    <numFmt numFmtId="180" formatCode="#,##0.00_ "/>
    <numFmt numFmtId="181" formatCode="#,##0_ "/>
    <numFmt numFmtId="182" formatCode="0_);\(0\)"/>
    <numFmt numFmtId="183" formatCode="0.000000"/>
    <numFmt numFmtId="184" formatCode="0.0_ "/>
    <numFmt numFmtId="185" formatCode="0.00_ 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2"/>
      <color theme="0" tint="-0.34998626667073579"/>
      <name val="ＭＳ Ｐゴシック"/>
      <family val="3"/>
      <charset val="128"/>
    </font>
    <font>
      <b/>
      <sz val="16"/>
      <color theme="0" tint="-0.34998626667073579"/>
      <name val="ＭＳ Ｐゴシック"/>
      <family val="3"/>
      <charset val="128"/>
    </font>
    <font>
      <b/>
      <sz val="11"/>
      <color theme="0" tint="-0.34998626667073579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theme="0" tint="-0.34998626667073579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3" fontId="0" fillId="0" borderId="10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4" fontId="0" fillId="2" borderId="2" xfId="0" applyNumberFormat="1" applyFill="1" applyBorder="1" applyAlignment="1">
      <alignment horizontal="right" vertical="center"/>
    </xf>
    <xf numFmtId="3" fontId="0" fillId="0" borderId="0" xfId="0" applyNumberFormat="1">
      <alignment vertical="center"/>
    </xf>
    <xf numFmtId="3" fontId="4" fillId="2" borderId="0" xfId="0" applyNumberFormat="1" applyFont="1" applyFill="1">
      <alignment vertical="center"/>
    </xf>
    <xf numFmtId="0" fontId="0" fillId="0" borderId="0" xfId="0" quotePrefix="1" applyAlignment="1">
      <alignment horizontal="left" vertical="center"/>
    </xf>
    <xf numFmtId="178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181" fontId="0" fillId="0" borderId="0" xfId="0" applyNumberFormat="1" applyBorder="1">
      <alignment vertical="center"/>
    </xf>
    <xf numFmtId="180" fontId="0" fillId="0" borderId="0" xfId="0" applyNumberFormat="1">
      <alignment vertical="center"/>
    </xf>
    <xf numFmtId="177" fontId="3" fillId="0" borderId="2" xfId="2" applyNumberFormat="1" applyBorder="1">
      <alignment vertical="center"/>
    </xf>
    <xf numFmtId="0" fontId="0" fillId="0" borderId="19" xfId="0" applyBorder="1">
      <alignment vertical="center"/>
    </xf>
    <xf numFmtId="0" fontId="0" fillId="0" borderId="1" xfId="0" applyFill="1" applyBorder="1">
      <alignment vertical="center"/>
    </xf>
    <xf numFmtId="0" fontId="6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0" fillId="0" borderId="10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3" fontId="0" fillId="0" borderId="6" xfId="0" applyNumberFormat="1" applyBorder="1">
      <alignment vertical="center"/>
    </xf>
    <xf numFmtId="0" fontId="0" fillId="0" borderId="8" xfId="0" applyBorder="1" applyAlignment="1">
      <alignment vertical="center"/>
    </xf>
    <xf numFmtId="43" fontId="0" fillId="0" borderId="8" xfId="0" applyNumberFormat="1" applyBorder="1">
      <alignment vertical="center"/>
    </xf>
    <xf numFmtId="43" fontId="0" fillId="0" borderId="11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 applyBorder="1">
      <alignment vertical="center"/>
    </xf>
    <xf numFmtId="177" fontId="3" fillId="0" borderId="0" xfId="2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38" fontId="3" fillId="0" borderId="1" xfId="2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2" fontId="0" fillId="0" borderId="9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43" fontId="0" fillId="0" borderId="9" xfId="0" applyNumberFormat="1" applyBorder="1">
      <alignment vertical="center"/>
    </xf>
    <xf numFmtId="43" fontId="0" fillId="0" borderId="0" xfId="0" applyNumberFormat="1" applyBorder="1">
      <alignment vertical="center"/>
    </xf>
    <xf numFmtId="182" fontId="0" fillId="0" borderId="0" xfId="0" applyNumberFormat="1" applyBorder="1">
      <alignment vertical="center"/>
    </xf>
    <xf numFmtId="38" fontId="7" fillId="0" borderId="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8" fontId="0" fillId="0" borderId="53" xfId="1" applyFont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177" fontId="3" fillId="0" borderId="2" xfId="2" applyNumberFormat="1" applyFill="1" applyBorder="1">
      <alignment vertical="center"/>
    </xf>
    <xf numFmtId="4" fontId="0" fillId="0" borderId="2" xfId="0" applyNumberForma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38" fontId="0" fillId="0" borderId="5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38" fontId="7" fillId="0" borderId="2" xfId="1" applyFont="1" applyBorder="1" applyAlignment="1">
      <alignment horizontal="right" vertical="center"/>
    </xf>
    <xf numFmtId="40" fontId="7" fillId="0" borderId="2" xfId="1" applyNumberFormat="1" applyFont="1" applyFill="1" applyBorder="1" applyAlignment="1">
      <alignment horizontal="right" vertical="center"/>
    </xf>
    <xf numFmtId="0" fontId="9" fillId="0" borderId="4" xfId="0" applyFont="1" applyBorder="1">
      <alignment vertical="center"/>
    </xf>
    <xf numFmtId="38" fontId="7" fillId="0" borderId="2" xfId="1" applyFont="1" applyBorder="1">
      <alignment vertical="center"/>
    </xf>
    <xf numFmtId="38" fontId="0" fillId="0" borderId="39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58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61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6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0" fillId="0" borderId="0" xfId="0">
      <alignment vertical="center"/>
    </xf>
    <xf numFmtId="38" fontId="0" fillId="0" borderId="0" xfId="3" applyFont="1" applyBorder="1" applyAlignment="1">
      <alignment horizontal="right" vertical="center"/>
    </xf>
    <xf numFmtId="38" fontId="0" fillId="0" borderId="28" xfId="3" applyFont="1" applyBorder="1" applyAlignment="1">
      <alignment horizontal="right" vertical="center"/>
    </xf>
    <xf numFmtId="38" fontId="0" fillId="0" borderId="0" xfId="3" applyFont="1" applyBorder="1" applyAlignment="1">
      <alignment vertical="center"/>
    </xf>
    <xf numFmtId="38" fontId="9" fillId="0" borderId="44" xfId="3" applyFont="1" applyBorder="1" applyAlignment="1">
      <alignment horizontal="right" vertical="center"/>
    </xf>
    <xf numFmtId="38" fontId="9" fillId="0" borderId="42" xfId="3" applyFont="1" applyBorder="1" applyAlignment="1">
      <alignment horizontal="right" vertical="center"/>
    </xf>
    <xf numFmtId="38" fontId="9" fillId="0" borderId="9" xfId="3" applyFont="1" applyBorder="1" applyAlignment="1">
      <alignment vertical="center"/>
    </xf>
    <xf numFmtId="38" fontId="9" fillId="0" borderId="40" xfId="3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38" fontId="3" fillId="0" borderId="70" xfId="1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38" fontId="8" fillId="0" borderId="71" xfId="1" applyFont="1" applyFill="1" applyBorder="1" applyAlignment="1">
      <alignment horizontal="center" vertical="center"/>
    </xf>
    <xf numFmtId="38" fontId="8" fillId="0" borderId="65" xfId="1" applyFont="1" applyFill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9" fillId="0" borderId="39" xfId="3" applyFont="1" applyBorder="1" applyAlignment="1">
      <alignment vertical="center"/>
    </xf>
    <xf numFmtId="38" fontId="9" fillId="0" borderId="41" xfId="3" applyFont="1" applyBorder="1" applyAlignment="1">
      <alignment vertical="center"/>
    </xf>
    <xf numFmtId="38" fontId="9" fillId="0" borderId="45" xfId="3" applyFont="1" applyBorder="1" applyAlignment="1">
      <alignment vertical="center"/>
    </xf>
    <xf numFmtId="38" fontId="9" fillId="0" borderId="47" xfId="3" applyFont="1" applyBorder="1" applyAlignment="1">
      <alignment horizontal="right" vertical="center"/>
    </xf>
    <xf numFmtId="38" fontId="3" fillId="0" borderId="70" xfId="3" applyFont="1" applyFill="1" applyBorder="1" applyAlignment="1">
      <alignment horizontal="center" vertical="center" wrapText="1"/>
    </xf>
    <xf numFmtId="38" fontId="8" fillId="0" borderId="71" xfId="3" applyFont="1" applyFill="1" applyBorder="1" applyAlignment="1">
      <alignment horizontal="center" vertical="center"/>
    </xf>
    <xf numFmtId="38" fontId="8" fillId="0" borderId="65" xfId="3" applyFont="1" applyFill="1" applyBorder="1" applyAlignment="1">
      <alignment horizontal="center" vertical="center"/>
    </xf>
    <xf numFmtId="38" fontId="9" fillId="0" borderId="36" xfId="3" applyFont="1" applyBorder="1" applyAlignment="1">
      <alignment horizontal="right" vertical="center"/>
    </xf>
    <xf numFmtId="38" fontId="9" fillId="0" borderId="37" xfId="3" applyFont="1" applyBorder="1" applyAlignment="1">
      <alignment horizontal="right" vertical="center"/>
    </xf>
    <xf numFmtId="38" fontId="9" fillId="0" borderId="39" xfId="3" applyFont="1" applyBorder="1" applyAlignment="1">
      <alignment horizontal="right" vertical="center"/>
    </xf>
    <xf numFmtId="38" fontId="9" fillId="0" borderId="41" xfId="3" applyFont="1" applyBorder="1" applyAlignment="1">
      <alignment horizontal="right" vertical="center"/>
    </xf>
    <xf numFmtId="38" fontId="0" fillId="0" borderId="72" xfId="1" applyFont="1" applyBorder="1" applyAlignment="1">
      <alignment horizontal="right" vertical="center"/>
    </xf>
    <xf numFmtId="38" fontId="0" fillId="0" borderId="64" xfId="1" applyFont="1" applyBorder="1" applyAlignment="1">
      <alignment horizontal="center" vertical="center"/>
    </xf>
    <xf numFmtId="38" fontId="0" fillId="0" borderId="0" xfId="3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57" xfId="1" applyFont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38" fontId="0" fillId="0" borderId="21" xfId="1" applyFont="1" applyBorder="1" applyAlignment="1">
      <alignment horizontal="right" vertical="center" indent="1"/>
    </xf>
    <xf numFmtId="38" fontId="0" fillId="0" borderId="23" xfId="1" applyFont="1" applyBorder="1" applyAlignment="1">
      <alignment horizontal="right" vertical="center" indent="1"/>
    </xf>
    <xf numFmtId="38" fontId="0" fillId="0" borderId="25" xfId="1" applyFont="1" applyBorder="1" applyAlignment="1">
      <alignment horizontal="right" vertical="center" indent="1"/>
    </xf>
    <xf numFmtId="38" fontId="0" fillId="0" borderId="28" xfId="1" applyFont="1" applyBorder="1" applyAlignment="1">
      <alignment horizontal="right" vertical="center" indent="1"/>
    </xf>
    <xf numFmtId="38" fontId="0" fillId="0" borderId="27" xfId="1" applyFont="1" applyBorder="1" applyAlignment="1">
      <alignment horizontal="right" vertical="center" indent="1"/>
    </xf>
    <xf numFmtId="38" fontId="0" fillId="0" borderId="61" xfId="1" applyFont="1" applyBorder="1" applyAlignment="1">
      <alignment horizontal="right" vertical="center" indent="1"/>
    </xf>
    <xf numFmtId="38" fontId="0" fillId="0" borderId="0" xfId="1" applyFont="1" applyBorder="1" applyAlignment="1">
      <alignment horizontal="right" vertical="center" indent="1"/>
    </xf>
    <xf numFmtId="38" fontId="0" fillId="0" borderId="67" xfId="1" applyFont="1" applyBorder="1" applyAlignment="1">
      <alignment horizontal="right" vertical="center" indent="1"/>
    </xf>
    <xf numFmtId="38" fontId="0" fillId="0" borderId="0" xfId="1" applyFont="1" applyAlignment="1">
      <alignment horizontal="right" vertical="center" indent="1"/>
    </xf>
    <xf numFmtId="38" fontId="0" fillId="0" borderId="4" xfId="1" applyFont="1" applyBorder="1" applyAlignment="1">
      <alignment horizontal="right" vertical="center" indent="1"/>
    </xf>
    <xf numFmtId="38" fontId="0" fillId="0" borderId="63" xfId="1" applyFont="1" applyBorder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0" fontId="0" fillId="0" borderId="0" xfId="0" applyFill="1" applyAlignment="1">
      <alignment horizontal="right" vertical="center" indent="1"/>
    </xf>
    <xf numFmtId="3" fontId="0" fillId="0" borderId="0" xfId="0" applyNumberFormat="1" applyFill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0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7" fontId="0" fillId="0" borderId="0" xfId="0" applyNumberFormat="1" applyAlignment="1">
      <alignment horizontal="right" vertical="center" indent="1"/>
    </xf>
    <xf numFmtId="0" fontId="8" fillId="0" borderId="40" xfId="0" applyFont="1" applyFill="1" applyBorder="1" applyAlignment="1">
      <alignment horizontal="right" vertical="center" wrapText="1" indent="1"/>
    </xf>
    <xf numFmtId="0" fontId="0" fillId="0" borderId="42" xfId="0" applyBorder="1" applyAlignment="1">
      <alignment horizontal="right" vertical="center" indent="1"/>
    </xf>
    <xf numFmtId="0" fontId="0" fillId="0" borderId="49" xfId="0" applyBorder="1" applyAlignment="1">
      <alignment horizontal="right" vertical="center" indent="1"/>
    </xf>
    <xf numFmtId="38" fontId="3" fillId="0" borderId="40" xfId="1" applyFont="1" applyBorder="1" applyAlignment="1">
      <alignment horizontal="right" vertical="center" indent="1"/>
    </xf>
    <xf numFmtId="38" fontId="3" fillId="0" borderId="42" xfId="1" applyFont="1" applyBorder="1" applyAlignment="1">
      <alignment horizontal="right" vertical="center" indent="1"/>
    </xf>
    <xf numFmtId="38" fontId="3" fillId="0" borderId="44" xfId="1" applyFont="1" applyBorder="1" applyAlignment="1">
      <alignment horizontal="right" vertical="center" indent="1"/>
    </xf>
    <xf numFmtId="38" fontId="3" fillId="0" borderId="59" xfId="1" applyFont="1" applyBorder="1" applyAlignment="1">
      <alignment horizontal="right" vertical="center" indent="1"/>
    </xf>
    <xf numFmtId="38" fontId="3" fillId="0" borderId="49" xfId="1" applyFont="1" applyBorder="1" applyAlignment="1">
      <alignment horizontal="right" vertical="center" indent="1"/>
    </xf>
    <xf numFmtId="38" fontId="3" fillId="0" borderId="47" xfId="1" applyFont="1" applyBorder="1" applyAlignment="1">
      <alignment horizontal="right" vertical="center" indent="1"/>
    </xf>
    <xf numFmtId="38" fontId="3" fillId="0" borderId="0" xfId="1" applyFont="1" applyBorder="1" applyAlignment="1">
      <alignment horizontal="right" vertical="center" indent="1"/>
    </xf>
    <xf numFmtId="0" fontId="8" fillId="0" borderId="37" xfId="0" applyFont="1" applyFill="1" applyBorder="1" applyAlignment="1">
      <alignment horizontal="right" vertical="center" wrapText="1" indent="1"/>
    </xf>
    <xf numFmtId="0" fontId="3" fillId="0" borderId="59" xfId="0" applyFont="1" applyFill="1" applyBorder="1" applyAlignment="1">
      <alignment horizontal="right" vertical="center" indent="1"/>
    </xf>
    <xf numFmtId="38" fontId="3" fillId="0" borderId="64" xfId="1" applyFont="1" applyBorder="1" applyAlignment="1">
      <alignment horizontal="right" vertical="center" indent="1"/>
    </xf>
    <xf numFmtId="38" fontId="3" fillId="0" borderId="0" xfId="1" applyFont="1" applyAlignment="1">
      <alignment horizontal="right" vertical="center" indent="1"/>
    </xf>
    <xf numFmtId="38" fontId="3" fillId="0" borderId="37" xfId="1" applyFont="1" applyBorder="1" applyAlignment="1">
      <alignment horizontal="right" vertical="center" indent="1"/>
    </xf>
    <xf numFmtId="38" fontId="3" fillId="0" borderId="52" xfId="1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2" fontId="0" fillId="0" borderId="10" xfId="0" applyNumberFormat="1" applyFont="1" applyBorder="1" applyAlignment="1">
      <alignment horizontal="right" vertical="center" indent="1"/>
    </xf>
    <xf numFmtId="38" fontId="0" fillId="0" borderId="6" xfId="3" applyFont="1" applyBorder="1" applyAlignment="1">
      <alignment horizontal="right" vertical="center" indent="1"/>
    </xf>
    <xf numFmtId="38" fontId="0" fillId="0" borderId="10" xfId="3" applyFont="1" applyBorder="1" applyAlignment="1">
      <alignment horizontal="right" vertical="center" indent="1"/>
    </xf>
    <xf numFmtId="182" fontId="0" fillId="0" borderId="8" xfId="0" applyNumberFormat="1" applyFont="1" applyBorder="1" applyAlignment="1">
      <alignment horizontal="right" vertical="center" indent="1"/>
    </xf>
    <xf numFmtId="182" fontId="0" fillId="0" borderId="11" xfId="0" applyNumberFormat="1" applyFont="1" applyBorder="1" applyAlignment="1">
      <alignment horizontal="right" vertical="center" indent="1"/>
    </xf>
    <xf numFmtId="38" fontId="0" fillId="0" borderId="8" xfId="3" applyFont="1" applyBorder="1" applyAlignment="1">
      <alignment horizontal="right" vertical="center" indent="1"/>
    </xf>
    <xf numFmtId="182" fontId="0" fillId="0" borderId="6" xfId="0" applyNumberFormat="1" applyFont="1" applyBorder="1" applyAlignment="1">
      <alignment horizontal="right" vertical="center" indent="1"/>
    </xf>
    <xf numFmtId="38" fontId="0" fillId="0" borderId="9" xfId="3" applyFont="1" applyBorder="1" applyAlignment="1">
      <alignment horizontal="right" vertical="center" indent="1"/>
    </xf>
    <xf numFmtId="182" fontId="0" fillId="0" borderId="9" xfId="0" applyNumberFormat="1" applyFont="1" applyBorder="1" applyAlignment="1">
      <alignment horizontal="right" vertical="center" indent="1"/>
    </xf>
    <xf numFmtId="182" fontId="0" fillId="0" borderId="2" xfId="2" applyNumberFormat="1" applyFont="1" applyFill="1" applyBorder="1" applyAlignment="1">
      <alignment horizontal="right" vertical="center" indent="1"/>
    </xf>
    <xf numFmtId="3" fontId="0" fillId="0" borderId="2" xfId="0" applyNumberFormat="1" applyFont="1" applyFill="1" applyBorder="1" applyAlignment="1">
      <alignment horizontal="right" vertical="center" indent="1"/>
    </xf>
    <xf numFmtId="38" fontId="0" fillId="0" borderId="3" xfId="3" applyFont="1" applyBorder="1" applyAlignment="1">
      <alignment horizontal="right" vertical="center" indent="1"/>
    </xf>
    <xf numFmtId="0" fontId="0" fillId="0" borderId="2" xfId="0" applyFont="1" applyBorder="1" applyAlignment="1">
      <alignment horizontal="right" vertical="center" indent="1"/>
    </xf>
    <xf numFmtId="38" fontId="0" fillId="0" borderId="2" xfId="3" applyFont="1" applyBorder="1" applyAlignment="1">
      <alignment horizontal="right" vertical="center" indent="1"/>
    </xf>
    <xf numFmtId="0" fontId="0" fillId="0" borderId="9" xfId="0" applyFont="1" applyBorder="1" applyAlignment="1">
      <alignment horizontal="right" vertical="center" indent="1"/>
    </xf>
    <xf numFmtId="0" fontId="0" fillId="0" borderId="10" xfId="0" applyFont="1" applyBorder="1" applyAlignment="1">
      <alignment horizontal="right" vertical="center" indent="1"/>
    </xf>
    <xf numFmtId="0" fontId="7" fillId="0" borderId="5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6" xfId="0" applyBorder="1" applyAlignment="1">
      <alignment horizontal="center" vertical="center"/>
    </xf>
    <xf numFmtId="38" fontId="7" fillId="0" borderId="78" xfId="1" applyFont="1" applyBorder="1" applyAlignment="1">
      <alignment horizontal="right" vertical="center"/>
    </xf>
    <xf numFmtId="0" fontId="0" fillId="0" borderId="75" xfId="0" applyBorder="1" applyAlignment="1">
      <alignment vertical="center"/>
    </xf>
    <xf numFmtId="0" fontId="8" fillId="0" borderId="2" xfId="0" applyFont="1" applyFill="1" applyBorder="1" applyAlignment="1">
      <alignment horizontal="right" vertical="center" indent="1"/>
    </xf>
    <xf numFmtId="0" fontId="8" fillId="0" borderId="1" xfId="0" applyFont="1" applyFill="1" applyBorder="1" applyAlignment="1">
      <alignment horizontal="right" vertical="center" indent="1"/>
    </xf>
    <xf numFmtId="3" fontId="0" fillId="0" borderId="4" xfId="0" applyNumberFormat="1" applyFont="1" applyBorder="1" applyAlignment="1">
      <alignment horizontal="right" vertical="center" indent="1"/>
    </xf>
    <xf numFmtId="3" fontId="0" fillId="0" borderId="21" xfId="0" applyNumberFormat="1" applyFont="1" applyBorder="1" applyAlignment="1">
      <alignment horizontal="right" vertical="center" indent="1"/>
    </xf>
    <xf numFmtId="3" fontId="0" fillId="0" borderId="23" xfId="0" applyNumberFormat="1" applyFont="1" applyBorder="1" applyAlignment="1">
      <alignment horizontal="right" vertical="center" indent="1"/>
    </xf>
    <xf numFmtId="0" fontId="0" fillId="0" borderId="2" xfId="0" applyFill="1" applyBorder="1" applyAlignment="1">
      <alignment horizontal="center" vertical="center"/>
    </xf>
    <xf numFmtId="38" fontId="9" fillId="0" borderId="80" xfId="3" applyFont="1" applyBorder="1" applyAlignment="1">
      <alignment vertical="center"/>
    </xf>
    <xf numFmtId="38" fontId="8" fillId="0" borderId="57" xfId="3" applyFont="1" applyFill="1" applyBorder="1" applyAlignment="1">
      <alignment horizontal="center" vertical="center"/>
    </xf>
    <xf numFmtId="38" fontId="8" fillId="0" borderId="69" xfId="3" applyFont="1" applyFill="1" applyBorder="1" applyAlignment="1">
      <alignment horizontal="center" vertical="center"/>
    </xf>
    <xf numFmtId="38" fontId="0" fillId="0" borderId="72" xfId="3" applyFont="1" applyBorder="1" applyAlignment="1">
      <alignment vertical="center"/>
    </xf>
    <xf numFmtId="38" fontId="0" fillId="0" borderId="64" xfId="3" applyFont="1" applyBorder="1" applyAlignment="1">
      <alignment horizontal="right" vertical="center"/>
    </xf>
    <xf numFmtId="38" fontId="9" fillId="0" borderId="81" xfId="3" applyFont="1" applyBorder="1" applyAlignment="1">
      <alignment vertical="center"/>
    </xf>
    <xf numFmtId="38" fontId="9" fillId="0" borderId="82" xfId="3" applyFont="1" applyBorder="1" applyAlignment="1">
      <alignment vertical="center"/>
    </xf>
    <xf numFmtId="0" fontId="14" fillId="0" borderId="73" xfId="0" applyFont="1" applyBorder="1" applyAlignment="1">
      <alignment horizontal="center" vertical="center"/>
    </xf>
    <xf numFmtId="38" fontId="9" fillId="0" borderId="43" xfId="3" applyFont="1" applyBorder="1" applyAlignment="1">
      <alignment vertical="center"/>
    </xf>
    <xf numFmtId="38" fontId="9" fillId="0" borderId="58" xfId="3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38" fontId="3" fillId="0" borderId="10" xfId="1" applyNumberFormat="1" applyFont="1" applyBorder="1" applyAlignment="1">
      <alignment horizontal="right" vertical="center" indent="1"/>
    </xf>
    <xf numFmtId="38" fontId="3" fillId="0" borderId="10" xfId="1" applyFont="1" applyBorder="1" applyAlignment="1">
      <alignment horizontal="right" vertical="center" indent="1"/>
    </xf>
    <xf numFmtId="38" fontId="3" fillId="0" borderId="11" xfId="1" applyFont="1" applyBorder="1" applyAlignment="1">
      <alignment horizontal="right" vertical="center" indent="1"/>
    </xf>
    <xf numFmtId="38" fontId="3" fillId="0" borderId="6" xfId="1" applyFont="1" applyBorder="1" applyAlignment="1">
      <alignment horizontal="right" vertical="center" indent="1"/>
    </xf>
    <xf numFmtId="38" fontId="3" fillId="0" borderId="8" xfId="1" applyFont="1" applyBorder="1" applyAlignment="1">
      <alignment horizontal="right" vertical="center" indent="1"/>
    </xf>
    <xf numFmtId="38" fontId="3" fillId="0" borderId="9" xfId="1" applyFont="1" applyBorder="1" applyAlignment="1">
      <alignment horizontal="right" vertical="center" indent="1"/>
    </xf>
    <xf numFmtId="3" fontId="0" fillId="0" borderId="5" xfId="0" applyNumberFormat="1" applyFont="1" applyBorder="1" applyAlignment="1">
      <alignment horizontal="right" vertical="center" indent="1"/>
    </xf>
    <xf numFmtId="3" fontId="0" fillId="0" borderId="22" xfId="0" applyNumberFormat="1" applyFont="1" applyBorder="1" applyAlignment="1">
      <alignment horizontal="right" vertical="center" indent="1"/>
    </xf>
    <xf numFmtId="3" fontId="0" fillId="0" borderId="24" xfId="0" applyNumberFormat="1" applyFont="1" applyBorder="1" applyAlignment="1">
      <alignment horizontal="right" vertical="center" indent="1"/>
    </xf>
    <xf numFmtId="0" fontId="0" fillId="0" borderId="9" xfId="0" applyBorder="1" applyAlignment="1">
      <alignment vertical="center"/>
    </xf>
    <xf numFmtId="38" fontId="0" fillId="0" borderId="28" xfId="1" applyFont="1" applyBorder="1" applyAlignment="1">
      <alignment horizontal="center" vertical="center"/>
    </xf>
    <xf numFmtId="38" fontId="0" fillId="0" borderId="44" xfId="3" applyFont="1" applyBorder="1" applyAlignment="1">
      <alignment horizontal="right" vertical="center" indent="1"/>
    </xf>
    <xf numFmtId="0" fontId="6" fillId="0" borderId="1" xfId="0" applyFont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15" fillId="3" borderId="0" xfId="0" applyFont="1" applyFill="1" applyBorder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Font="1" applyFill="1" applyBorder="1">
      <alignment vertical="center"/>
    </xf>
    <xf numFmtId="0" fontId="17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38" fontId="15" fillId="3" borderId="0" xfId="0" applyNumberFormat="1" applyFont="1" applyFill="1" applyBorder="1">
      <alignment vertical="center"/>
    </xf>
    <xf numFmtId="38" fontId="15" fillId="3" borderId="0" xfId="1" applyFont="1" applyFill="1" applyBorder="1" applyAlignment="1">
      <alignment horizontal="center" vertical="center"/>
    </xf>
    <xf numFmtId="43" fontId="15" fillId="3" borderId="0" xfId="0" applyNumberFormat="1" applyFont="1" applyFill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3" fontId="15" fillId="3" borderId="0" xfId="0" applyNumberFormat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38" fontId="9" fillId="0" borderId="0" xfId="3" applyFont="1" applyBorder="1" applyAlignment="1">
      <alignment vertical="center"/>
    </xf>
    <xf numFmtId="182" fontId="0" fillId="0" borderId="10" xfId="0" applyNumberFormat="1" applyBorder="1" applyAlignment="1">
      <alignment horizontal="right" vertical="center" indent="1"/>
    </xf>
    <xf numFmtId="182" fontId="0" fillId="0" borderId="8" xfId="0" applyNumberFormat="1" applyBorder="1" applyAlignment="1">
      <alignment horizontal="right" vertical="center" indent="1"/>
    </xf>
    <xf numFmtId="182" fontId="0" fillId="0" borderId="6" xfId="0" applyNumberFormat="1" applyBorder="1" applyAlignment="1">
      <alignment horizontal="right" vertical="center" indent="1"/>
    </xf>
    <xf numFmtId="182" fontId="0" fillId="0" borderId="11" xfId="0" applyNumberFormat="1" applyBorder="1" applyAlignment="1">
      <alignment horizontal="right" vertical="center" indent="1"/>
    </xf>
    <xf numFmtId="182" fontId="0" fillId="0" borderId="9" xfId="0" applyNumberFormat="1" applyBorder="1" applyAlignment="1">
      <alignment horizontal="right" vertical="center" indent="1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4" xfId="0" applyNumberFormat="1" applyFill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8" fontId="7" fillId="0" borderId="63" xfId="1" applyFont="1" applyBorder="1" applyAlignment="1">
      <alignment horizontal="right" vertical="center" indent="1"/>
    </xf>
    <xf numFmtId="0" fontId="0" fillId="0" borderId="74" xfId="0" applyBorder="1" applyAlignment="1">
      <alignment horizontal="right" vertical="center" inden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38" fontId="0" fillId="0" borderId="79" xfId="1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1" xfId="0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8" fillId="0" borderId="60" xfId="0" applyFont="1" applyBorder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0" fillId="0" borderId="76" xfId="0" applyBorder="1" applyAlignment="1">
      <alignment vertical="center"/>
    </xf>
    <xf numFmtId="38" fontId="7" fillId="0" borderId="67" xfId="1" applyFont="1" applyBorder="1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77" xfId="0" applyBorder="1" applyAlignment="1">
      <alignment vertical="center"/>
    </xf>
    <xf numFmtId="38" fontId="0" fillId="0" borderId="60" xfId="1" applyFon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83" fontId="9" fillId="0" borderId="2" xfId="0" applyNumberFormat="1" applyFon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5" fontId="0" fillId="0" borderId="3" xfId="0" applyNumberForma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5"/>
  <sheetViews>
    <sheetView tabSelected="1" view="pageBreakPreview" zoomScaleNormal="100" zoomScaleSheetLayoutView="100" workbookViewId="0">
      <selection activeCell="I6" sqref="I6:M6"/>
    </sheetView>
  </sheetViews>
  <sheetFormatPr defaultRowHeight="13.5"/>
  <cols>
    <col min="1" max="1" width="6.25" customWidth="1"/>
    <col min="2" max="2" width="5.625" customWidth="1"/>
    <col min="3" max="3" width="9" customWidth="1"/>
    <col min="4" max="4" width="8.875" customWidth="1"/>
    <col min="5" max="5" width="8.125" customWidth="1"/>
    <col min="6" max="6" width="4.875" hidden="1" customWidth="1"/>
    <col min="7" max="7" width="10.75" style="59" customWidth="1"/>
    <col min="8" max="8" width="10.5" style="80" customWidth="1"/>
    <col min="9" max="11" width="4.625" style="117" customWidth="1"/>
    <col min="12" max="13" width="9" style="181" customWidth="1"/>
    <col min="14" max="14" width="9.25" style="59" hidden="1" customWidth="1"/>
    <col min="15" max="16" width="0" hidden="1" customWidth="1"/>
    <col min="17" max="17" width="11.125" customWidth="1"/>
    <col min="18" max="18" width="9.625" customWidth="1"/>
    <col min="19" max="19" width="11.625" style="158" customWidth="1"/>
    <col min="20" max="21" width="11.625" style="223" customWidth="1"/>
    <col min="22" max="22" width="11.625" style="158" customWidth="1"/>
    <col min="24" max="24" width="10" style="80" customWidth="1"/>
    <col min="25" max="25" width="9.875" style="158" customWidth="1"/>
    <col min="263" max="264" width="10.625" customWidth="1"/>
    <col min="265" max="265" width="11.75" customWidth="1"/>
    <col min="266" max="266" width="10.625" customWidth="1"/>
    <col min="269" max="269" width="10.75" customWidth="1"/>
    <col min="273" max="274" width="11.125" customWidth="1"/>
    <col min="519" max="520" width="10.625" customWidth="1"/>
    <col min="521" max="521" width="11.75" customWidth="1"/>
    <col min="522" max="522" width="10.625" customWidth="1"/>
    <col min="525" max="525" width="10.75" customWidth="1"/>
    <col min="529" max="530" width="11.125" customWidth="1"/>
    <col min="775" max="776" width="10.625" customWidth="1"/>
    <col min="777" max="777" width="11.75" customWidth="1"/>
    <col min="778" max="778" width="10.625" customWidth="1"/>
    <col min="781" max="781" width="10.75" customWidth="1"/>
    <col min="785" max="786" width="11.125" customWidth="1"/>
    <col min="1031" max="1032" width="10.625" customWidth="1"/>
    <col min="1033" max="1033" width="11.75" customWidth="1"/>
    <col min="1034" max="1034" width="10.625" customWidth="1"/>
    <col min="1037" max="1037" width="10.75" customWidth="1"/>
    <col min="1041" max="1042" width="11.125" customWidth="1"/>
    <col min="1287" max="1288" width="10.625" customWidth="1"/>
    <col min="1289" max="1289" width="11.75" customWidth="1"/>
    <col min="1290" max="1290" width="10.625" customWidth="1"/>
    <col min="1293" max="1293" width="10.75" customWidth="1"/>
    <col min="1297" max="1298" width="11.125" customWidth="1"/>
    <col min="1543" max="1544" width="10.625" customWidth="1"/>
    <col min="1545" max="1545" width="11.75" customWidth="1"/>
    <col min="1546" max="1546" width="10.625" customWidth="1"/>
    <col min="1549" max="1549" width="10.75" customWidth="1"/>
    <col min="1553" max="1554" width="11.125" customWidth="1"/>
    <col min="1799" max="1800" width="10.625" customWidth="1"/>
    <col min="1801" max="1801" width="11.75" customWidth="1"/>
    <col min="1802" max="1802" width="10.625" customWidth="1"/>
    <col min="1805" max="1805" width="10.75" customWidth="1"/>
    <col min="1809" max="1810" width="11.125" customWidth="1"/>
    <col min="2055" max="2056" width="10.625" customWidth="1"/>
    <col min="2057" max="2057" width="11.75" customWidth="1"/>
    <col min="2058" max="2058" width="10.625" customWidth="1"/>
    <col min="2061" max="2061" width="10.75" customWidth="1"/>
    <col min="2065" max="2066" width="11.125" customWidth="1"/>
    <col min="2311" max="2312" width="10.625" customWidth="1"/>
    <col min="2313" max="2313" width="11.75" customWidth="1"/>
    <col min="2314" max="2314" width="10.625" customWidth="1"/>
    <col min="2317" max="2317" width="10.75" customWidth="1"/>
    <col min="2321" max="2322" width="11.125" customWidth="1"/>
    <col min="2567" max="2568" width="10.625" customWidth="1"/>
    <col min="2569" max="2569" width="11.75" customWidth="1"/>
    <col min="2570" max="2570" width="10.625" customWidth="1"/>
    <col min="2573" max="2573" width="10.75" customWidth="1"/>
    <col min="2577" max="2578" width="11.125" customWidth="1"/>
    <col min="2823" max="2824" width="10.625" customWidth="1"/>
    <col min="2825" max="2825" width="11.75" customWidth="1"/>
    <col min="2826" max="2826" width="10.625" customWidth="1"/>
    <col min="2829" max="2829" width="10.75" customWidth="1"/>
    <col min="2833" max="2834" width="11.125" customWidth="1"/>
    <col min="3079" max="3080" width="10.625" customWidth="1"/>
    <col min="3081" max="3081" width="11.75" customWidth="1"/>
    <col min="3082" max="3082" width="10.625" customWidth="1"/>
    <col min="3085" max="3085" width="10.75" customWidth="1"/>
    <col min="3089" max="3090" width="11.125" customWidth="1"/>
    <col min="3335" max="3336" width="10.625" customWidth="1"/>
    <col min="3337" max="3337" width="11.75" customWidth="1"/>
    <col min="3338" max="3338" width="10.625" customWidth="1"/>
    <col min="3341" max="3341" width="10.75" customWidth="1"/>
    <col min="3345" max="3346" width="11.125" customWidth="1"/>
    <col min="3591" max="3592" width="10.625" customWidth="1"/>
    <col min="3593" max="3593" width="11.75" customWidth="1"/>
    <col min="3594" max="3594" width="10.625" customWidth="1"/>
    <col min="3597" max="3597" width="10.75" customWidth="1"/>
    <col min="3601" max="3602" width="11.125" customWidth="1"/>
    <col min="3847" max="3848" width="10.625" customWidth="1"/>
    <col min="3849" max="3849" width="11.75" customWidth="1"/>
    <col min="3850" max="3850" width="10.625" customWidth="1"/>
    <col min="3853" max="3853" width="10.75" customWidth="1"/>
    <col min="3857" max="3858" width="11.125" customWidth="1"/>
    <col min="4103" max="4104" width="10.625" customWidth="1"/>
    <col min="4105" max="4105" width="11.75" customWidth="1"/>
    <col min="4106" max="4106" width="10.625" customWidth="1"/>
    <col min="4109" max="4109" width="10.75" customWidth="1"/>
    <col min="4113" max="4114" width="11.125" customWidth="1"/>
    <col min="4359" max="4360" width="10.625" customWidth="1"/>
    <col min="4361" max="4361" width="11.75" customWidth="1"/>
    <col min="4362" max="4362" width="10.625" customWidth="1"/>
    <col min="4365" max="4365" width="10.75" customWidth="1"/>
    <col min="4369" max="4370" width="11.125" customWidth="1"/>
    <col min="4615" max="4616" width="10.625" customWidth="1"/>
    <col min="4617" max="4617" width="11.75" customWidth="1"/>
    <col min="4618" max="4618" width="10.625" customWidth="1"/>
    <col min="4621" max="4621" width="10.75" customWidth="1"/>
    <col min="4625" max="4626" width="11.125" customWidth="1"/>
    <col min="4871" max="4872" width="10.625" customWidth="1"/>
    <col min="4873" max="4873" width="11.75" customWidth="1"/>
    <col min="4874" max="4874" width="10.625" customWidth="1"/>
    <col min="4877" max="4877" width="10.75" customWidth="1"/>
    <col min="4881" max="4882" width="11.125" customWidth="1"/>
    <col min="5127" max="5128" width="10.625" customWidth="1"/>
    <col min="5129" max="5129" width="11.75" customWidth="1"/>
    <col min="5130" max="5130" width="10.625" customWidth="1"/>
    <col min="5133" max="5133" width="10.75" customWidth="1"/>
    <col min="5137" max="5138" width="11.125" customWidth="1"/>
    <col min="5383" max="5384" width="10.625" customWidth="1"/>
    <col min="5385" max="5385" width="11.75" customWidth="1"/>
    <col min="5386" max="5386" width="10.625" customWidth="1"/>
    <col min="5389" max="5389" width="10.75" customWidth="1"/>
    <col min="5393" max="5394" width="11.125" customWidth="1"/>
    <col min="5639" max="5640" width="10.625" customWidth="1"/>
    <col min="5641" max="5641" width="11.75" customWidth="1"/>
    <col min="5642" max="5642" width="10.625" customWidth="1"/>
    <col min="5645" max="5645" width="10.75" customWidth="1"/>
    <col min="5649" max="5650" width="11.125" customWidth="1"/>
    <col min="5895" max="5896" width="10.625" customWidth="1"/>
    <col min="5897" max="5897" width="11.75" customWidth="1"/>
    <col min="5898" max="5898" width="10.625" customWidth="1"/>
    <col min="5901" max="5901" width="10.75" customWidth="1"/>
    <col min="5905" max="5906" width="11.125" customWidth="1"/>
    <col min="6151" max="6152" width="10.625" customWidth="1"/>
    <col min="6153" max="6153" width="11.75" customWidth="1"/>
    <col min="6154" max="6154" width="10.625" customWidth="1"/>
    <col min="6157" max="6157" width="10.75" customWidth="1"/>
    <col min="6161" max="6162" width="11.125" customWidth="1"/>
    <col min="6407" max="6408" width="10.625" customWidth="1"/>
    <col min="6409" max="6409" width="11.75" customWidth="1"/>
    <col min="6410" max="6410" width="10.625" customWidth="1"/>
    <col min="6413" max="6413" width="10.75" customWidth="1"/>
    <col min="6417" max="6418" width="11.125" customWidth="1"/>
    <col min="6663" max="6664" width="10.625" customWidth="1"/>
    <col min="6665" max="6665" width="11.75" customWidth="1"/>
    <col min="6666" max="6666" width="10.625" customWidth="1"/>
    <col min="6669" max="6669" width="10.75" customWidth="1"/>
    <col min="6673" max="6674" width="11.125" customWidth="1"/>
    <col min="6919" max="6920" width="10.625" customWidth="1"/>
    <col min="6921" max="6921" width="11.75" customWidth="1"/>
    <col min="6922" max="6922" width="10.625" customWidth="1"/>
    <col min="6925" max="6925" width="10.75" customWidth="1"/>
    <col min="6929" max="6930" width="11.125" customWidth="1"/>
    <col min="7175" max="7176" width="10.625" customWidth="1"/>
    <col min="7177" max="7177" width="11.75" customWidth="1"/>
    <col min="7178" max="7178" width="10.625" customWidth="1"/>
    <col min="7181" max="7181" width="10.75" customWidth="1"/>
    <col min="7185" max="7186" width="11.125" customWidth="1"/>
    <col min="7431" max="7432" width="10.625" customWidth="1"/>
    <col min="7433" max="7433" width="11.75" customWidth="1"/>
    <col min="7434" max="7434" width="10.625" customWidth="1"/>
    <col min="7437" max="7437" width="10.75" customWidth="1"/>
    <col min="7441" max="7442" width="11.125" customWidth="1"/>
    <col min="7687" max="7688" width="10.625" customWidth="1"/>
    <col min="7689" max="7689" width="11.75" customWidth="1"/>
    <col min="7690" max="7690" width="10.625" customWidth="1"/>
    <col min="7693" max="7693" width="10.75" customWidth="1"/>
    <col min="7697" max="7698" width="11.125" customWidth="1"/>
    <col min="7943" max="7944" width="10.625" customWidth="1"/>
    <col min="7945" max="7945" width="11.75" customWidth="1"/>
    <col min="7946" max="7946" width="10.625" customWidth="1"/>
    <col min="7949" max="7949" width="10.75" customWidth="1"/>
    <col min="7953" max="7954" width="11.125" customWidth="1"/>
    <col min="8199" max="8200" width="10.625" customWidth="1"/>
    <col min="8201" max="8201" width="11.75" customWidth="1"/>
    <col min="8202" max="8202" width="10.625" customWidth="1"/>
    <col min="8205" max="8205" width="10.75" customWidth="1"/>
    <col min="8209" max="8210" width="11.125" customWidth="1"/>
    <col min="8455" max="8456" width="10.625" customWidth="1"/>
    <col min="8457" max="8457" width="11.75" customWidth="1"/>
    <col min="8458" max="8458" width="10.625" customWidth="1"/>
    <col min="8461" max="8461" width="10.75" customWidth="1"/>
    <col min="8465" max="8466" width="11.125" customWidth="1"/>
    <col min="8711" max="8712" width="10.625" customWidth="1"/>
    <col min="8713" max="8713" width="11.75" customWidth="1"/>
    <col min="8714" max="8714" width="10.625" customWidth="1"/>
    <col min="8717" max="8717" width="10.75" customWidth="1"/>
    <col min="8721" max="8722" width="11.125" customWidth="1"/>
    <col min="8967" max="8968" width="10.625" customWidth="1"/>
    <col min="8969" max="8969" width="11.75" customWidth="1"/>
    <col min="8970" max="8970" width="10.625" customWidth="1"/>
    <col min="8973" max="8973" width="10.75" customWidth="1"/>
    <col min="8977" max="8978" width="11.125" customWidth="1"/>
    <col min="9223" max="9224" width="10.625" customWidth="1"/>
    <col min="9225" max="9225" width="11.75" customWidth="1"/>
    <col min="9226" max="9226" width="10.625" customWidth="1"/>
    <col min="9229" max="9229" width="10.75" customWidth="1"/>
    <col min="9233" max="9234" width="11.125" customWidth="1"/>
    <col min="9479" max="9480" width="10.625" customWidth="1"/>
    <col min="9481" max="9481" width="11.75" customWidth="1"/>
    <col min="9482" max="9482" width="10.625" customWidth="1"/>
    <col min="9485" max="9485" width="10.75" customWidth="1"/>
    <col min="9489" max="9490" width="11.125" customWidth="1"/>
    <col min="9735" max="9736" width="10.625" customWidth="1"/>
    <col min="9737" max="9737" width="11.75" customWidth="1"/>
    <col min="9738" max="9738" width="10.625" customWidth="1"/>
    <col min="9741" max="9741" width="10.75" customWidth="1"/>
    <col min="9745" max="9746" width="11.125" customWidth="1"/>
    <col min="9991" max="9992" width="10.625" customWidth="1"/>
    <col min="9993" max="9993" width="11.75" customWidth="1"/>
    <col min="9994" max="9994" width="10.625" customWidth="1"/>
    <col min="9997" max="9997" width="10.75" customWidth="1"/>
    <col min="10001" max="10002" width="11.125" customWidth="1"/>
    <col min="10247" max="10248" width="10.625" customWidth="1"/>
    <col min="10249" max="10249" width="11.75" customWidth="1"/>
    <col min="10250" max="10250" width="10.625" customWidth="1"/>
    <col min="10253" max="10253" width="10.75" customWidth="1"/>
    <col min="10257" max="10258" width="11.125" customWidth="1"/>
    <col min="10503" max="10504" width="10.625" customWidth="1"/>
    <col min="10505" max="10505" width="11.75" customWidth="1"/>
    <col min="10506" max="10506" width="10.625" customWidth="1"/>
    <col min="10509" max="10509" width="10.75" customWidth="1"/>
    <col min="10513" max="10514" width="11.125" customWidth="1"/>
    <col min="10759" max="10760" width="10.625" customWidth="1"/>
    <col min="10761" max="10761" width="11.75" customWidth="1"/>
    <col min="10762" max="10762" width="10.625" customWidth="1"/>
    <col min="10765" max="10765" width="10.75" customWidth="1"/>
    <col min="10769" max="10770" width="11.125" customWidth="1"/>
    <col min="11015" max="11016" width="10.625" customWidth="1"/>
    <col min="11017" max="11017" width="11.75" customWidth="1"/>
    <col min="11018" max="11018" width="10.625" customWidth="1"/>
    <col min="11021" max="11021" width="10.75" customWidth="1"/>
    <col min="11025" max="11026" width="11.125" customWidth="1"/>
    <col min="11271" max="11272" width="10.625" customWidth="1"/>
    <col min="11273" max="11273" width="11.75" customWidth="1"/>
    <col min="11274" max="11274" width="10.625" customWidth="1"/>
    <col min="11277" max="11277" width="10.75" customWidth="1"/>
    <col min="11281" max="11282" width="11.125" customWidth="1"/>
    <col min="11527" max="11528" width="10.625" customWidth="1"/>
    <col min="11529" max="11529" width="11.75" customWidth="1"/>
    <col min="11530" max="11530" width="10.625" customWidth="1"/>
    <col min="11533" max="11533" width="10.75" customWidth="1"/>
    <col min="11537" max="11538" width="11.125" customWidth="1"/>
    <col min="11783" max="11784" width="10.625" customWidth="1"/>
    <col min="11785" max="11785" width="11.75" customWidth="1"/>
    <col min="11786" max="11786" width="10.625" customWidth="1"/>
    <col min="11789" max="11789" width="10.75" customWidth="1"/>
    <col min="11793" max="11794" width="11.125" customWidth="1"/>
    <col min="12039" max="12040" width="10.625" customWidth="1"/>
    <col min="12041" max="12041" width="11.75" customWidth="1"/>
    <col min="12042" max="12042" width="10.625" customWidth="1"/>
    <col min="12045" max="12045" width="10.75" customWidth="1"/>
    <col min="12049" max="12050" width="11.125" customWidth="1"/>
    <col min="12295" max="12296" width="10.625" customWidth="1"/>
    <col min="12297" max="12297" width="11.75" customWidth="1"/>
    <col min="12298" max="12298" width="10.625" customWidth="1"/>
    <col min="12301" max="12301" width="10.75" customWidth="1"/>
    <col min="12305" max="12306" width="11.125" customWidth="1"/>
    <col min="12551" max="12552" width="10.625" customWidth="1"/>
    <col min="12553" max="12553" width="11.75" customWidth="1"/>
    <col min="12554" max="12554" width="10.625" customWidth="1"/>
    <col min="12557" max="12557" width="10.75" customWidth="1"/>
    <col min="12561" max="12562" width="11.125" customWidth="1"/>
    <col min="12807" max="12808" width="10.625" customWidth="1"/>
    <col min="12809" max="12809" width="11.75" customWidth="1"/>
    <col min="12810" max="12810" width="10.625" customWidth="1"/>
    <col min="12813" max="12813" width="10.75" customWidth="1"/>
    <col min="12817" max="12818" width="11.125" customWidth="1"/>
    <col min="13063" max="13064" width="10.625" customWidth="1"/>
    <col min="13065" max="13065" width="11.75" customWidth="1"/>
    <col min="13066" max="13066" width="10.625" customWidth="1"/>
    <col min="13069" max="13069" width="10.75" customWidth="1"/>
    <col min="13073" max="13074" width="11.125" customWidth="1"/>
    <col min="13319" max="13320" width="10.625" customWidth="1"/>
    <col min="13321" max="13321" width="11.75" customWidth="1"/>
    <col min="13322" max="13322" width="10.625" customWidth="1"/>
    <col min="13325" max="13325" width="10.75" customWidth="1"/>
    <col min="13329" max="13330" width="11.125" customWidth="1"/>
    <col min="13575" max="13576" width="10.625" customWidth="1"/>
    <col min="13577" max="13577" width="11.75" customWidth="1"/>
    <col min="13578" max="13578" width="10.625" customWidth="1"/>
    <col min="13581" max="13581" width="10.75" customWidth="1"/>
    <col min="13585" max="13586" width="11.125" customWidth="1"/>
    <col min="13831" max="13832" width="10.625" customWidth="1"/>
    <col min="13833" max="13833" width="11.75" customWidth="1"/>
    <col min="13834" max="13834" width="10.625" customWidth="1"/>
    <col min="13837" max="13837" width="10.75" customWidth="1"/>
    <col min="13841" max="13842" width="11.125" customWidth="1"/>
    <col min="14087" max="14088" width="10.625" customWidth="1"/>
    <col min="14089" max="14089" width="11.75" customWidth="1"/>
    <col min="14090" max="14090" width="10.625" customWidth="1"/>
    <col min="14093" max="14093" width="10.75" customWidth="1"/>
    <col min="14097" max="14098" width="11.125" customWidth="1"/>
    <col min="14343" max="14344" width="10.625" customWidth="1"/>
    <col min="14345" max="14345" width="11.75" customWidth="1"/>
    <col min="14346" max="14346" width="10.625" customWidth="1"/>
    <col min="14349" max="14349" width="10.75" customWidth="1"/>
    <col min="14353" max="14354" width="11.125" customWidth="1"/>
    <col min="14599" max="14600" width="10.625" customWidth="1"/>
    <col min="14601" max="14601" width="11.75" customWidth="1"/>
    <col min="14602" max="14602" width="10.625" customWidth="1"/>
    <col min="14605" max="14605" width="10.75" customWidth="1"/>
    <col min="14609" max="14610" width="11.125" customWidth="1"/>
    <col min="14855" max="14856" width="10.625" customWidth="1"/>
    <col min="14857" max="14857" width="11.75" customWidth="1"/>
    <col min="14858" max="14858" width="10.625" customWidth="1"/>
    <col min="14861" max="14861" width="10.75" customWidth="1"/>
    <col min="14865" max="14866" width="11.125" customWidth="1"/>
    <col min="15111" max="15112" width="10.625" customWidth="1"/>
    <col min="15113" max="15113" width="11.75" customWidth="1"/>
    <col min="15114" max="15114" width="10.625" customWidth="1"/>
    <col min="15117" max="15117" width="10.75" customWidth="1"/>
    <col min="15121" max="15122" width="11.125" customWidth="1"/>
    <col min="15367" max="15368" width="10.625" customWidth="1"/>
    <col min="15369" max="15369" width="11.75" customWidth="1"/>
    <col min="15370" max="15370" width="10.625" customWidth="1"/>
    <col min="15373" max="15373" width="10.75" customWidth="1"/>
    <col min="15377" max="15378" width="11.125" customWidth="1"/>
    <col min="15623" max="15624" width="10.625" customWidth="1"/>
    <col min="15625" max="15625" width="11.75" customWidth="1"/>
    <col min="15626" max="15626" width="10.625" customWidth="1"/>
    <col min="15629" max="15629" width="10.75" customWidth="1"/>
    <col min="15633" max="15634" width="11.125" customWidth="1"/>
    <col min="15879" max="15880" width="10.625" customWidth="1"/>
    <col min="15881" max="15881" width="11.75" customWidth="1"/>
    <col min="15882" max="15882" width="10.625" customWidth="1"/>
    <col min="15885" max="15885" width="10.75" customWidth="1"/>
    <col min="15889" max="15890" width="11.125" customWidth="1"/>
    <col min="16135" max="16136" width="10.625" customWidth="1"/>
    <col min="16137" max="16137" width="11.75" customWidth="1"/>
    <col min="16138" max="16138" width="10.625" customWidth="1"/>
    <col min="16141" max="16141" width="10.75" customWidth="1"/>
    <col min="16145" max="16146" width="11.125" customWidth="1"/>
  </cols>
  <sheetData>
    <row r="1" spans="1:25" ht="20.25" customHeight="1" thickBot="1">
      <c r="A1" t="s">
        <v>85</v>
      </c>
      <c r="G1" s="82"/>
      <c r="N1" s="82"/>
      <c r="Q1" s="277"/>
      <c r="R1" s="277" t="s">
        <v>122</v>
      </c>
      <c r="S1" s="278"/>
      <c r="T1" s="278"/>
      <c r="U1" s="278"/>
      <c r="V1" s="278"/>
      <c r="W1" s="275"/>
    </row>
    <row r="2" spans="1:25" ht="23.25" customHeight="1" thickBot="1">
      <c r="A2" s="318" t="s">
        <v>135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182" t="s">
        <v>116</v>
      </c>
      <c r="M2" s="258" t="s">
        <v>117</v>
      </c>
      <c r="Q2" s="277"/>
      <c r="R2" s="277">
        <v>78</v>
      </c>
      <c r="S2" s="277" t="s">
        <v>111</v>
      </c>
      <c r="T2" s="278" t="s">
        <v>117</v>
      </c>
      <c r="U2" s="278" t="s">
        <v>115</v>
      </c>
      <c r="V2" s="279">
        <v>9</v>
      </c>
      <c r="W2" s="275"/>
      <c r="X2"/>
      <c r="Y2"/>
    </row>
    <row r="3" spans="1:25" ht="22.5" customHeight="1">
      <c r="A3" s="95"/>
      <c r="B3" s="95"/>
      <c r="C3" s="95"/>
      <c r="D3" s="95"/>
      <c r="E3" s="95"/>
      <c r="F3" s="95"/>
      <c r="G3" s="95"/>
      <c r="H3" s="95"/>
      <c r="I3" s="115"/>
      <c r="J3" s="115"/>
      <c r="K3" s="115"/>
      <c r="L3" s="182"/>
      <c r="M3" s="182"/>
      <c r="N3" s="82"/>
      <c r="Q3" s="277"/>
      <c r="R3" s="277"/>
      <c r="S3" s="280"/>
      <c r="T3" s="287" t="s">
        <v>118</v>
      </c>
      <c r="U3" s="280"/>
      <c r="V3" s="281">
        <v>8</v>
      </c>
      <c r="W3" s="275"/>
      <c r="X3" s="156"/>
      <c r="Y3" s="156"/>
    </row>
    <row r="4" spans="1:25" ht="23.25" customHeight="1">
      <c r="A4" s="322" t="s">
        <v>130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82"/>
      <c r="Q4" s="277"/>
      <c r="R4" s="277"/>
      <c r="S4" s="277"/>
      <c r="T4" s="278" t="s">
        <v>119</v>
      </c>
      <c r="U4" s="278"/>
      <c r="V4" s="277"/>
      <c r="W4" s="275"/>
      <c r="X4"/>
      <c r="Y4"/>
    </row>
    <row r="5" spans="1:25" ht="17.25" customHeight="1">
      <c r="A5" s="95"/>
      <c r="B5" s="95"/>
      <c r="C5" s="95"/>
      <c r="D5" s="95"/>
      <c r="E5" s="95"/>
      <c r="F5" s="95"/>
      <c r="G5" s="95"/>
      <c r="H5" s="95"/>
      <c r="I5" s="115"/>
      <c r="J5" s="115"/>
      <c r="K5" s="115"/>
      <c r="L5" s="182"/>
      <c r="M5" s="182"/>
      <c r="N5" s="82"/>
      <c r="Q5" s="277"/>
      <c r="R5" s="277"/>
      <c r="S5" s="280"/>
      <c r="T5" s="280"/>
      <c r="U5" s="280"/>
      <c r="V5" s="280"/>
      <c r="W5" s="275"/>
      <c r="X5" s="156"/>
      <c r="Y5" s="156"/>
    </row>
    <row r="6" spans="1:25" ht="30.75" customHeight="1" thickBot="1">
      <c r="A6" s="103" t="s">
        <v>89</v>
      </c>
      <c r="I6" s="323" t="s">
        <v>136</v>
      </c>
      <c r="J6" s="323"/>
      <c r="K6" s="323"/>
      <c r="L6" s="323"/>
      <c r="M6" s="323"/>
      <c r="Q6" s="277"/>
      <c r="R6" s="277"/>
      <c r="S6" s="277"/>
      <c r="T6" s="278"/>
      <c r="U6" s="278"/>
      <c r="V6" s="277"/>
      <c r="W6" s="275"/>
    </row>
    <row r="7" spans="1:25" ht="30.75" customHeight="1" thickTop="1">
      <c r="A7" s="317" t="s">
        <v>79</v>
      </c>
      <c r="B7" s="316" t="s">
        <v>83</v>
      </c>
      <c r="C7" s="319" t="s">
        <v>80</v>
      </c>
      <c r="D7" s="320" t="s">
        <v>6</v>
      </c>
      <c r="E7" s="313" t="s">
        <v>86</v>
      </c>
      <c r="F7" s="111" t="s">
        <v>88</v>
      </c>
      <c r="G7" s="313" t="s">
        <v>124</v>
      </c>
      <c r="H7" s="309" t="s">
        <v>128</v>
      </c>
      <c r="I7" s="297" t="s">
        <v>78</v>
      </c>
      <c r="J7" s="298"/>
      <c r="K7" s="314" t="s">
        <v>106</v>
      </c>
      <c r="L7" s="307" t="s">
        <v>112</v>
      </c>
      <c r="M7" s="308"/>
      <c r="Q7" s="277"/>
      <c r="R7" s="277"/>
      <c r="S7" s="335" t="s">
        <v>78</v>
      </c>
      <c r="T7" s="335"/>
      <c r="U7" s="333" t="s">
        <v>132</v>
      </c>
      <c r="V7" s="333" t="s">
        <v>133</v>
      </c>
      <c r="W7" s="275"/>
      <c r="X7" s="160" t="s">
        <v>107</v>
      </c>
      <c r="Y7" s="161" t="s">
        <v>108</v>
      </c>
    </row>
    <row r="8" spans="1:25" ht="17.25" customHeight="1">
      <c r="A8" s="317"/>
      <c r="B8" s="317"/>
      <c r="C8" s="319"/>
      <c r="D8" s="321"/>
      <c r="E8" s="312"/>
      <c r="F8" s="112" t="s">
        <v>87</v>
      </c>
      <c r="G8" s="312"/>
      <c r="H8" s="310"/>
      <c r="I8" s="105" t="s">
        <v>81</v>
      </c>
      <c r="J8" s="102" t="s">
        <v>82</v>
      </c>
      <c r="K8" s="315"/>
      <c r="L8" s="246" t="s">
        <v>113</v>
      </c>
      <c r="M8" s="204" t="s">
        <v>114</v>
      </c>
      <c r="O8" s="83" t="s">
        <v>74</v>
      </c>
      <c r="P8" s="83" t="s">
        <v>75</v>
      </c>
      <c r="Q8" s="278"/>
      <c r="R8" s="277"/>
      <c r="S8" s="285" t="s">
        <v>81</v>
      </c>
      <c r="T8" s="285" t="s">
        <v>82</v>
      </c>
      <c r="U8" s="334"/>
      <c r="V8" s="334"/>
      <c r="W8" s="275"/>
      <c r="X8" s="162" t="s">
        <v>92</v>
      </c>
      <c r="Y8" s="163" t="s">
        <v>92</v>
      </c>
    </row>
    <row r="9" spans="1:25" ht="20.100000000000001" hidden="1" customHeight="1">
      <c r="A9" s="7" t="s">
        <v>8</v>
      </c>
      <c r="B9" s="8">
        <v>1</v>
      </c>
      <c r="C9" s="43" t="s">
        <v>58</v>
      </c>
      <c r="D9" s="9" t="s">
        <v>57</v>
      </c>
      <c r="E9" s="9"/>
      <c r="F9" s="9"/>
      <c r="G9" s="44"/>
      <c r="I9" s="106"/>
      <c r="J9" s="116"/>
      <c r="K9" s="116"/>
      <c r="L9" s="183"/>
      <c r="M9" s="205"/>
      <c r="Q9" s="277"/>
      <c r="R9" s="277"/>
      <c r="S9" s="278"/>
      <c r="T9" s="278"/>
      <c r="U9" s="278"/>
      <c r="V9" s="278"/>
      <c r="W9" s="275"/>
      <c r="X9" s="164"/>
      <c r="Y9" s="159"/>
    </row>
    <row r="10" spans="1:25" ht="20.100000000000001" hidden="1" customHeight="1">
      <c r="A10" s="10"/>
      <c r="B10" s="16">
        <v>2</v>
      </c>
      <c r="C10" s="47" t="s">
        <v>58</v>
      </c>
      <c r="D10" s="48" t="s">
        <v>57</v>
      </c>
      <c r="E10" s="48"/>
      <c r="F10" s="48"/>
      <c r="G10" s="67"/>
      <c r="I10" s="106"/>
      <c r="J10" s="116"/>
      <c r="K10" s="116"/>
      <c r="L10" s="183"/>
      <c r="M10" s="205"/>
      <c r="Q10" s="277"/>
      <c r="R10" s="277"/>
      <c r="S10" s="278"/>
      <c r="T10" s="278"/>
      <c r="U10" s="278"/>
      <c r="V10" s="278"/>
      <c r="W10" s="275"/>
      <c r="X10" s="164"/>
      <c r="Y10" s="159"/>
    </row>
    <row r="11" spans="1:25" ht="20.100000000000001" hidden="1" customHeight="1">
      <c r="A11" s="10"/>
      <c r="B11" s="16">
        <v>3</v>
      </c>
      <c r="C11" s="47" t="s">
        <v>58</v>
      </c>
      <c r="D11" s="48"/>
      <c r="E11" s="48"/>
      <c r="F11" s="48"/>
      <c r="G11" s="67"/>
      <c r="I11" s="106"/>
      <c r="J11" s="116"/>
      <c r="K11" s="116"/>
      <c r="L11" s="183"/>
      <c r="M11" s="206"/>
      <c r="Q11" s="277"/>
      <c r="R11" s="277"/>
      <c r="S11" s="278"/>
      <c r="T11" s="278"/>
      <c r="U11" s="278"/>
      <c r="V11" s="278"/>
      <c r="W11" s="275"/>
      <c r="X11" s="164"/>
      <c r="Y11" s="159"/>
    </row>
    <row r="12" spans="1:25" ht="21.95" customHeight="1">
      <c r="A12" s="7" t="s">
        <v>8</v>
      </c>
      <c r="B12" s="16">
        <v>112</v>
      </c>
      <c r="C12" s="16" t="s">
        <v>1</v>
      </c>
      <c r="D12" s="48">
        <v>105</v>
      </c>
      <c r="E12" s="292">
        <v>91</v>
      </c>
      <c r="F12" s="224">
        <v>72</v>
      </c>
      <c r="G12" s="262">
        <f>ROUND(R$2*D12,0)</f>
        <v>8190</v>
      </c>
      <c r="H12" s="225">
        <f>IF(M$2="中間期","",IF(M$2="夏季",X12,Y12))</f>
        <v>950</v>
      </c>
      <c r="I12" s="123"/>
      <c r="J12" s="179"/>
      <c r="K12" s="179"/>
      <c r="L12" s="184" t="str">
        <f>IF(AND(I12="",J12=""),"",SUM(S12:T12))</f>
        <v/>
      </c>
      <c r="M12" s="207" t="str">
        <f>IF(K12="","",SUM(U12:V12))</f>
        <v/>
      </c>
      <c r="N12" s="59" t="s">
        <v>76</v>
      </c>
      <c r="O12">
        <v>6.1565920353049561</v>
      </c>
      <c r="P12">
        <v>2.4205742450352163</v>
      </c>
      <c r="Q12" s="282"/>
      <c r="R12" s="277"/>
      <c r="S12" s="283" t="str">
        <f>IF(I12="","",G12)</f>
        <v/>
      </c>
      <c r="T12" s="283" t="str">
        <f>IF(J12="","",ROUNDUP(G12/2,0))</f>
        <v/>
      </c>
      <c r="U12" s="283" t="str">
        <f>IF(I12="","",H12)</f>
        <v/>
      </c>
      <c r="V12" s="283" t="str">
        <f>IF(J12="","",ROUNDUP(H12/2,0))</f>
        <v/>
      </c>
      <c r="W12" s="275"/>
      <c r="X12" s="165">
        <f>ROUNDUP(D12*$V$2,-1)</f>
        <v>950</v>
      </c>
      <c r="Y12" s="155">
        <f>ROUNDUP(D12*$V$3,-1)</f>
        <v>840</v>
      </c>
    </row>
    <row r="13" spans="1:25" ht="21.95" customHeight="1">
      <c r="A13" s="10"/>
      <c r="B13" s="16">
        <v>113</v>
      </c>
      <c r="C13" s="16" t="s">
        <v>1</v>
      </c>
      <c r="D13" s="48">
        <v>105</v>
      </c>
      <c r="E13" s="292">
        <v>91</v>
      </c>
      <c r="F13" s="224">
        <v>72</v>
      </c>
      <c r="G13" s="263">
        <f t="shared" ref="G13:G43" si="0">ROUND(R$2*D13,0)</f>
        <v>8190</v>
      </c>
      <c r="H13" s="226">
        <f t="shared" ref="H13:H43" si="1">IF(M$2="中間期","",IF(M$2="夏季",X13,Y13))</f>
        <v>950</v>
      </c>
      <c r="I13" s="125"/>
      <c r="J13" s="126"/>
      <c r="K13" s="141"/>
      <c r="L13" s="185" t="str">
        <f t="shared" ref="L13:L43" si="2">IF(AND(I13="",J13=""),"",SUM(S13:T13))</f>
        <v/>
      </c>
      <c r="M13" s="208" t="str">
        <f t="shared" ref="M13:M43" si="3">IF(K13="","",SUM(U13:V13))</f>
        <v/>
      </c>
      <c r="N13" s="59" t="s">
        <v>77</v>
      </c>
      <c r="O13">
        <v>5.8806665814312664</v>
      </c>
      <c r="P13">
        <v>3.8706777768423195</v>
      </c>
      <c r="Q13" s="277"/>
      <c r="R13" s="277"/>
      <c r="S13" s="283" t="str">
        <f t="shared" ref="S13:S43" si="4">IF(I13="","",G13)</f>
        <v/>
      </c>
      <c r="T13" s="283" t="str">
        <f t="shared" ref="T13:T43" si="5">IF(J13="","",ROUNDUP(G13/2,0))</f>
        <v/>
      </c>
      <c r="U13" s="283" t="str">
        <f t="shared" ref="U13:U43" si="6">IF(I13="","",H13)</f>
        <v/>
      </c>
      <c r="V13" s="283" t="str">
        <f t="shared" ref="V13:V43" si="7">IF(J13="","",ROUNDUP(H13/2,0))</f>
        <v/>
      </c>
      <c r="W13" s="275"/>
      <c r="X13" s="260">
        <f>ROUNDUP(D13*$V$2,-1)</f>
        <v>950</v>
      </c>
      <c r="Y13" s="153">
        <f>ROUNDUP(D13*$V$3,-1)</f>
        <v>840</v>
      </c>
    </row>
    <row r="14" spans="1:25" ht="21.95" customHeight="1">
      <c r="A14" s="10"/>
      <c r="B14" s="16">
        <v>204</v>
      </c>
      <c r="C14" s="16" t="s">
        <v>1</v>
      </c>
      <c r="D14" s="48">
        <v>105</v>
      </c>
      <c r="E14" s="292">
        <v>91</v>
      </c>
      <c r="F14" s="224">
        <v>72</v>
      </c>
      <c r="G14" s="263">
        <f t="shared" si="0"/>
        <v>8190</v>
      </c>
      <c r="H14" s="226">
        <f t="shared" si="1"/>
        <v>950</v>
      </c>
      <c r="I14" s="125"/>
      <c r="J14" s="126"/>
      <c r="K14" s="141"/>
      <c r="L14" s="185" t="str">
        <f t="shared" si="2"/>
        <v/>
      </c>
      <c r="M14" s="208" t="str">
        <f t="shared" si="3"/>
        <v/>
      </c>
      <c r="Q14" s="277"/>
      <c r="R14" s="277"/>
      <c r="S14" s="283" t="str">
        <f t="shared" si="4"/>
        <v/>
      </c>
      <c r="T14" s="283" t="str">
        <f t="shared" si="5"/>
        <v/>
      </c>
      <c r="U14" s="283" t="str">
        <f t="shared" si="6"/>
        <v/>
      </c>
      <c r="V14" s="283" t="str">
        <f t="shared" si="7"/>
        <v/>
      </c>
      <c r="W14" s="275"/>
      <c r="X14" s="260">
        <f t="shared" ref="X14:X43" si="8">ROUNDUP(D14*$V$2,-1)</f>
        <v>950</v>
      </c>
      <c r="Y14" s="153">
        <f t="shared" ref="Y14:Y43" si="9">ROUNDUP(D14*$V$3,-1)</f>
        <v>840</v>
      </c>
    </row>
    <row r="15" spans="1:25" ht="21.95" customHeight="1">
      <c r="A15" s="10"/>
      <c r="B15" s="16">
        <v>205</v>
      </c>
      <c r="C15" s="16" t="s">
        <v>1</v>
      </c>
      <c r="D15" s="48">
        <v>105</v>
      </c>
      <c r="E15" s="292">
        <v>91</v>
      </c>
      <c r="F15" s="224">
        <v>72</v>
      </c>
      <c r="G15" s="263">
        <f t="shared" si="0"/>
        <v>8190</v>
      </c>
      <c r="H15" s="226">
        <f t="shared" si="1"/>
        <v>950</v>
      </c>
      <c r="I15" s="125"/>
      <c r="J15" s="126"/>
      <c r="K15" s="141"/>
      <c r="L15" s="185" t="str">
        <f t="shared" si="2"/>
        <v/>
      </c>
      <c r="M15" s="208" t="str">
        <f t="shared" si="3"/>
        <v/>
      </c>
      <c r="Q15" s="277"/>
      <c r="R15" s="277"/>
      <c r="S15" s="283" t="str">
        <f t="shared" si="4"/>
        <v/>
      </c>
      <c r="T15" s="283" t="str">
        <f t="shared" si="5"/>
        <v/>
      </c>
      <c r="U15" s="283" t="str">
        <f t="shared" si="6"/>
        <v/>
      </c>
      <c r="V15" s="283" t="str">
        <f t="shared" si="7"/>
        <v/>
      </c>
      <c r="W15" s="275"/>
      <c r="X15" s="260">
        <f t="shared" si="8"/>
        <v>950</v>
      </c>
      <c r="Y15" s="153">
        <f t="shared" si="9"/>
        <v>840</v>
      </c>
    </row>
    <row r="16" spans="1:25" ht="21.95" customHeight="1">
      <c r="A16" s="10"/>
      <c r="B16" s="16">
        <v>301</v>
      </c>
      <c r="C16" s="16" t="s">
        <v>1</v>
      </c>
      <c r="D16" s="48">
        <v>143.34</v>
      </c>
      <c r="E16" s="292">
        <v>120</v>
      </c>
      <c r="F16" s="224">
        <v>72</v>
      </c>
      <c r="G16" s="263">
        <f t="shared" si="0"/>
        <v>11181</v>
      </c>
      <c r="H16" s="226">
        <f t="shared" si="1"/>
        <v>1300</v>
      </c>
      <c r="I16" s="125"/>
      <c r="J16" s="126"/>
      <c r="K16" s="141"/>
      <c r="L16" s="185" t="str">
        <f t="shared" si="2"/>
        <v/>
      </c>
      <c r="M16" s="208" t="str">
        <f t="shared" si="3"/>
        <v/>
      </c>
      <c r="Q16" s="277"/>
      <c r="R16" s="277"/>
      <c r="S16" s="283" t="str">
        <f t="shared" si="4"/>
        <v/>
      </c>
      <c r="T16" s="283" t="str">
        <f t="shared" si="5"/>
        <v/>
      </c>
      <c r="U16" s="283" t="str">
        <f t="shared" si="6"/>
        <v/>
      </c>
      <c r="V16" s="283" t="str">
        <f t="shared" si="7"/>
        <v/>
      </c>
      <c r="W16" s="275"/>
      <c r="X16" s="260">
        <f t="shared" si="8"/>
        <v>1300</v>
      </c>
      <c r="Y16" s="153">
        <f t="shared" si="9"/>
        <v>1150</v>
      </c>
    </row>
    <row r="17" spans="1:25" ht="21.95" customHeight="1">
      <c r="A17" s="10"/>
      <c r="B17" s="11">
        <v>302</v>
      </c>
      <c r="C17" s="11" t="s">
        <v>1</v>
      </c>
      <c r="D17" s="12">
        <v>143.34</v>
      </c>
      <c r="E17" s="293">
        <v>120</v>
      </c>
      <c r="F17" s="228">
        <v>72</v>
      </c>
      <c r="G17" s="264">
        <f t="shared" si="0"/>
        <v>11181</v>
      </c>
      <c r="H17" s="229">
        <f t="shared" si="1"/>
        <v>1300</v>
      </c>
      <c r="I17" s="127"/>
      <c r="J17" s="128"/>
      <c r="K17" s="142"/>
      <c r="L17" s="186" t="str">
        <f t="shared" si="2"/>
        <v/>
      </c>
      <c r="M17" s="209" t="str">
        <f t="shared" si="3"/>
        <v/>
      </c>
      <c r="Q17" s="277"/>
      <c r="R17" s="277"/>
      <c r="S17" s="283" t="str">
        <f t="shared" si="4"/>
        <v/>
      </c>
      <c r="T17" s="283" t="str">
        <f t="shared" si="5"/>
        <v/>
      </c>
      <c r="U17" s="283" t="str">
        <f t="shared" si="6"/>
        <v/>
      </c>
      <c r="V17" s="283" t="str">
        <f t="shared" si="7"/>
        <v/>
      </c>
      <c r="W17" s="275"/>
      <c r="X17" s="260">
        <f t="shared" si="8"/>
        <v>1300</v>
      </c>
      <c r="Y17" s="153">
        <f t="shared" si="9"/>
        <v>1150</v>
      </c>
    </row>
    <row r="18" spans="1:25" ht="21.95" customHeight="1">
      <c r="A18" s="7" t="s">
        <v>9</v>
      </c>
      <c r="B18" s="8">
        <v>201</v>
      </c>
      <c r="C18" s="8" t="s">
        <v>59</v>
      </c>
      <c r="D18" s="9">
        <v>144.57</v>
      </c>
      <c r="E18" s="294">
        <v>120</v>
      </c>
      <c r="F18" s="230">
        <v>72</v>
      </c>
      <c r="G18" s="265">
        <f t="shared" si="0"/>
        <v>11276</v>
      </c>
      <c r="H18" s="231">
        <f t="shared" si="1"/>
        <v>1310</v>
      </c>
      <c r="I18" s="123"/>
      <c r="J18" s="124"/>
      <c r="K18" s="140"/>
      <c r="L18" s="187" t="str">
        <f t="shared" si="2"/>
        <v/>
      </c>
      <c r="M18" s="210" t="str">
        <f t="shared" si="3"/>
        <v/>
      </c>
      <c r="Q18" s="277"/>
      <c r="R18" s="277"/>
      <c r="S18" s="283" t="str">
        <f t="shared" si="4"/>
        <v/>
      </c>
      <c r="T18" s="283" t="str">
        <f t="shared" si="5"/>
        <v/>
      </c>
      <c r="U18" s="283" t="str">
        <f t="shared" si="6"/>
        <v/>
      </c>
      <c r="V18" s="283" t="str">
        <f t="shared" si="7"/>
        <v/>
      </c>
      <c r="W18" s="275"/>
      <c r="X18" s="165">
        <f t="shared" si="8"/>
        <v>1310</v>
      </c>
      <c r="Y18" s="155">
        <f t="shared" si="9"/>
        <v>1160</v>
      </c>
    </row>
    <row r="19" spans="1:25" ht="21.95" customHeight="1">
      <c r="A19" s="46"/>
      <c r="B19" s="11">
        <v>202</v>
      </c>
      <c r="C19" s="11" t="s">
        <v>2</v>
      </c>
      <c r="D19" s="12">
        <v>321</v>
      </c>
      <c r="E19" s="293">
        <v>304</v>
      </c>
      <c r="F19" s="227">
        <v>72</v>
      </c>
      <c r="G19" s="266">
        <f t="shared" si="0"/>
        <v>25038</v>
      </c>
      <c r="H19" s="229">
        <f t="shared" si="1"/>
        <v>2890</v>
      </c>
      <c r="I19" s="127"/>
      <c r="J19" s="128"/>
      <c r="K19" s="142"/>
      <c r="L19" s="188" t="str">
        <f t="shared" si="2"/>
        <v/>
      </c>
      <c r="M19" s="211" t="str">
        <f t="shared" si="3"/>
        <v/>
      </c>
      <c r="Q19" s="277"/>
      <c r="R19" s="277"/>
      <c r="S19" s="283" t="str">
        <f t="shared" si="4"/>
        <v/>
      </c>
      <c r="T19" s="283" t="str">
        <f t="shared" si="5"/>
        <v/>
      </c>
      <c r="U19" s="283" t="str">
        <f t="shared" si="6"/>
        <v/>
      </c>
      <c r="V19" s="283" t="str">
        <f t="shared" si="7"/>
        <v/>
      </c>
      <c r="W19" s="275"/>
      <c r="X19" s="259">
        <f t="shared" si="8"/>
        <v>2890</v>
      </c>
      <c r="Y19" s="153">
        <f t="shared" si="9"/>
        <v>2570</v>
      </c>
    </row>
    <row r="20" spans="1:25" ht="21.95" customHeight="1">
      <c r="A20" s="13" t="s">
        <v>10</v>
      </c>
      <c r="B20" s="8">
        <v>101</v>
      </c>
      <c r="C20" s="8" t="s">
        <v>12</v>
      </c>
      <c r="D20" s="9">
        <v>65.319999999999993</v>
      </c>
      <c r="E20" s="294">
        <v>60</v>
      </c>
      <c r="F20" s="232">
        <v>72</v>
      </c>
      <c r="G20" s="267">
        <f t="shared" si="0"/>
        <v>5095</v>
      </c>
      <c r="H20" s="231">
        <f t="shared" si="1"/>
        <v>590</v>
      </c>
      <c r="I20" s="123"/>
      <c r="J20" s="124"/>
      <c r="K20" s="140"/>
      <c r="L20" s="184" t="str">
        <f t="shared" si="2"/>
        <v/>
      </c>
      <c r="M20" s="207" t="str">
        <f t="shared" si="3"/>
        <v/>
      </c>
      <c r="N20" s="60"/>
      <c r="Q20" s="277"/>
      <c r="R20" s="277"/>
      <c r="S20" s="283" t="str">
        <f t="shared" si="4"/>
        <v/>
      </c>
      <c r="T20" s="283" t="str">
        <f t="shared" si="5"/>
        <v/>
      </c>
      <c r="U20" s="283" t="str">
        <f t="shared" si="6"/>
        <v/>
      </c>
      <c r="V20" s="283" t="str">
        <f t="shared" si="7"/>
        <v/>
      </c>
      <c r="W20" s="275"/>
      <c r="X20" s="165">
        <f t="shared" si="8"/>
        <v>590</v>
      </c>
      <c r="Y20" s="155">
        <f t="shared" si="9"/>
        <v>530</v>
      </c>
    </row>
    <row r="21" spans="1:25" ht="21.95" customHeight="1">
      <c r="A21" s="13"/>
      <c r="B21" s="16">
        <v>102</v>
      </c>
      <c r="C21" s="16" t="s">
        <v>12</v>
      </c>
      <c r="D21" s="48">
        <v>65.760000000000005</v>
      </c>
      <c r="E21" s="292">
        <v>60</v>
      </c>
      <c r="F21" s="224">
        <v>72</v>
      </c>
      <c r="G21" s="263">
        <f t="shared" si="0"/>
        <v>5129</v>
      </c>
      <c r="H21" s="226">
        <f t="shared" si="1"/>
        <v>600</v>
      </c>
      <c r="I21" s="125"/>
      <c r="J21" s="126"/>
      <c r="K21" s="141"/>
      <c r="L21" s="185" t="str">
        <f t="shared" si="2"/>
        <v/>
      </c>
      <c r="M21" s="208" t="str">
        <f t="shared" si="3"/>
        <v/>
      </c>
      <c r="N21" s="60"/>
      <c r="Q21" s="277"/>
      <c r="R21" s="277"/>
      <c r="S21" s="283" t="str">
        <f t="shared" si="4"/>
        <v/>
      </c>
      <c r="T21" s="283" t="str">
        <f t="shared" si="5"/>
        <v/>
      </c>
      <c r="U21" s="283" t="str">
        <f t="shared" si="6"/>
        <v/>
      </c>
      <c r="V21" s="283" t="str">
        <f t="shared" si="7"/>
        <v/>
      </c>
      <c r="W21" s="275"/>
      <c r="X21" s="166">
        <f t="shared" si="8"/>
        <v>600</v>
      </c>
      <c r="Y21" s="153">
        <f t="shared" si="9"/>
        <v>530</v>
      </c>
    </row>
    <row r="22" spans="1:25" ht="21.95" customHeight="1">
      <c r="A22" s="13"/>
      <c r="B22" s="16">
        <v>105</v>
      </c>
      <c r="C22" s="16" t="s">
        <v>12</v>
      </c>
      <c r="D22" s="48">
        <v>65.319999999999993</v>
      </c>
      <c r="E22" s="292">
        <v>60</v>
      </c>
      <c r="F22" s="224">
        <v>72</v>
      </c>
      <c r="G22" s="263">
        <f t="shared" si="0"/>
        <v>5095</v>
      </c>
      <c r="H22" s="226">
        <f t="shared" si="1"/>
        <v>590</v>
      </c>
      <c r="I22" s="125"/>
      <c r="J22" s="126"/>
      <c r="K22" s="141"/>
      <c r="L22" s="185" t="str">
        <f t="shared" si="2"/>
        <v/>
      </c>
      <c r="M22" s="208" t="str">
        <f t="shared" si="3"/>
        <v/>
      </c>
      <c r="N22" s="60"/>
      <c r="Q22" s="277"/>
      <c r="R22" s="277"/>
      <c r="S22" s="283" t="str">
        <f t="shared" si="4"/>
        <v/>
      </c>
      <c r="T22" s="283" t="str">
        <f t="shared" si="5"/>
        <v/>
      </c>
      <c r="U22" s="283" t="str">
        <f t="shared" si="6"/>
        <v/>
      </c>
      <c r="V22" s="283" t="str">
        <f t="shared" si="7"/>
        <v/>
      </c>
      <c r="W22" s="275"/>
      <c r="X22" s="166">
        <f t="shared" si="8"/>
        <v>590</v>
      </c>
      <c r="Y22" s="153">
        <f t="shared" si="9"/>
        <v>530</v>
      </c>
    </row>
    <row r="23" spans="1:25" ht="21.95" customHeight="1">
      <c r="A23" s="13"/>
      <c r="B23" s="16">
        <v>106</v>
      </c>
      <c r="C23" s="16" t="s">
        <v>12</v>
      </c>
      <c r="D23" s="48">
        <v>69.239999999999995</v>
      </c>
      <c r="E23" s="292">
        <v>60</v>
      </c>
      <c r="F23" s="224">
        <v>72</v>
      </c>
      <c r="G23" s="263">
        <f t="shared" si="0"/>
        <v>5401</v>
      </c>
      <c r="H23" s="226">
        <f t="shared" si="1"/>
        <v>630</v>
      </c>
      <c r="I23" s="125"/>
      <c r="J23" s="126"/>
      <c r="K23" s="141"/>
      <c r="L23" s="185" t="str">
        <f t="shared" si="2"/>
        <v/>
      </c>
      <c r="M23" s="208" t="str">
        <f t="shared" si="3"/>
        <v/>
      </c>
      <c r="N23" s="60"/>
      <c r="Q23" s="277"/>
      <c r="R23" s="277"/>
      <c r="S23" s="283" t="str">
        <f t="shared" si="4"/>
        <v/>
      </c>
      <c r="T23" s="283" t="str">
        <f t="shared" si="5"/>
        <v/>
      </c>
      <c r="U23" s="283" t="str">
        <f t="shared" si="6"/>
        <v/>
      </c>
      <c r="V23" s="283" t="str">
        <f t="shared" si="7"/>
        <v/>
      </c>
      <c r="W23" s="275"/>
      <c r="X23" s="166">
        <f t="shared" si="8"/>
        <v>630</v>
      </c>
      <c r="Y23" s="153">
        <f t="shared" si="9"/>
        <v>560</v>
      </c>
    </row>
    <row r="24" spans="1:25" ht="21.95" customHeight="1">
      <c r="A24" s="13"/>
      <c r="B24" s="16">
        <v>201</v>
      </c>
      <c r="C24" s="16" t="s">
        <v>12</v>
      </c>
      <c r="D24" s="48">
        <v>65.319999999999993</v>
      </c>
      <c r="E24" s="292">
        <v>45</v>
      </c>
      <c r="F24" s="224">
        <v>72</v>
      </c>
      <c r="G24" s="263">
        <f t="shared" si="0"/>
        <v>5095</v>
      </c>
      <c r="H24" s="226">
        <f t="shared" si="1"/>
        <v>590</v>
      </c>
      <c r="I24" s="125"/>
      <c r="J24" s="126"/>
      <c r="K24" s="141"/>
      <c r="L24" s="185" t="str">
        <f t="shared" si="2"/>
        <v/>
      </c>
      <c r="M24" s="208" t="str">
        <f t="shared" si="3"/>
        <v/>
      </c>
      <c r="N24" s="60"/>
      <c r="Q24" s="277"/>
      <c r="R24" s="277"/>
      <c r="S24" s="283" t="str">
        <f t="shared" si="4"/>
        <v/>
      </c>
      <c r="T24" s="283" t="str">
        <f t="shared" si="5"/>
        <v/>
      </c>
      <c r="U24" s="283" t="str">
        <f t="shared" si="6"/>
        <v/>
      </c>
      <c r="V24" s="283" t="str">
        <f t="shared" si="7"/>
        <v/>
      </c>
      <c r="W24" s="275"/>
      <c r="X24" s="166">
        <f t="shared" si="8"/>
        <v>590</v>
      </c>
      <c r="Y24" s="153">
        <f t="shared" si="9"/>
        <v>530</v>
      </c>
    </row>
    <row r="25" spans="1:25" ht="21.95" customHeight="1">
      <c r="A25" s="13"/>
      <c r="B25" s="16">
        <v>202</v>
      </c>
      <c r="C25" s="16" t="s">
        <v>12</v>
      </c>
      <c r="D25" s="48">
        <v>65.599999999999994</v>
      </c>
      <c r="E25" s="292">
        <v>45</v>
      </c>
      <c r="F25" s="224">
        <v>72</v>
      </c>
      <c r="G25" s="263">
        <f t="shared" si="0"/>
        <v>5117</v>
      </c>
      <c r="H25" s="226">
        <f t="shared" si="1"/>
        <v>600</v>
      </c>
      <c r="I25" s="125"/>
      <c r="J25" s="126"/>
      <c r="K25" s="141"/>
      <c r="L25" s="185" t="str">
        <f t="shared" si="2"/>
        <v/>
      </c>
      <c r="M25" s="208" t="str">
        <f t="shared" si="3"/>
        <v/>
      </c>
      <c r="N25" s="60"/>
      <c r="Q25" s="277"/>
      <c r="R25" s="277"/>
      <c r="S25" s="283" t="str">
        <f t="shared" si="4"/>
        <v/>
      </c>
      <c r="T25" s="283" t="str">
        <f t="shared" si="5"/>
        <v/>
      </c>
      <c r="U25" s="283" t="str">
        <f t="shared" si="6"/>
        <v/>
      </c>
      <c r="V25" s="283" t="str">
        <f t="shared" si="7"/>
        <v/>
      </c>
      <c r="W25" s="275"/>
      <c r="X25" s="166">
        <f t="shared" si="8"/>
        <v>600</v>
      </c>
      <c r="Y25" s="153">
        <f t="shared" si="9"/>
        <v>530</v>
      </c>
    </row>
    <row r="26" spans="1:25" ht="21.95" customHeight="1">
      <c r="A26" s="13"/>
      <c r="B26" s="16">
        <v>205</v>
      </c>
      <c r="C26" s="16" t="s">
        <v>12</v>
      </c>
      <c r="D26" s="48">
        <v>65.319999999999993</v>
      </c>
      <c r="E26" s="292">
        <v>60</v>
      </c>
      <c r="F26" s="224">
        <v>72</v>
      </c>
      <c r="G26" s="263">
        <f t="shared" si="0"/>
        <v>5095</v>
      </c>
      <c r="H26" s="226">
        <f t="shared" si="1"/>
        <v>590</v>
      </c>
      <c r="I26" s="125"/>
      <c r="J26" s="126"/>
      <c r="K26" s="141"/>
      <c r="L26" s="185" t="str">
        <f t="shared" si="2"/>
        <v/>
      </c>
      <c r="M26" s="208" t="str">
        <f t="shared" si="3"/>
        <v/>
      </c>
      <c r="N26" s="60"/>
      <c r="Q26" s="277"/>
      <c r="R26" s="277"/>
      <c r="S26" s="283" t="str">
        <f t="shared" si="4"/>
        <v/>
      </c>
      <c r="T26" s="283" t="str">
        <f t="shared" si="5"/>
        <v/>
      </c>
      <c r="U26" s="283" t="str">
        <f t="shared" si="6"/>
        <v/>
      </c>
      <c r="V26" s="283" t="str">
        <f t="shared" si="7"/>
        <v/>
      </c>
      <c r="W26" s="275"/>
      <c r="X26" s="166">
        <f t="shared" si="8"/>
        <v>590</v>
      </c>
      <c r="Y26" s="153">
        <f t="shared" si="9"/>
        <v>530</v>
      </c>
    </row>
    <row r="27" spans="1:25" ht="21.95" customHeight="1">
      <c r="A27" s="13"/>
      <c r="B27" s="16">
        <v>206</v>
      </c>
      <c r="C27" s="16" t="s">
        <v>12</v>
      </c>
      <c r="D27" s="48">
        <v>69.239999999999995</v>
      </c>
      <c r="E27" s="292">
        <v>40</v>
      </c>
      <c r="F27" s="224">
        <v>72</v>
      </c>
      <c r="G27" s="263">
        <f t="shared" si="0"/>
        <v>5401</v>
      </c>
      <c r="H27" s="226">
        <f t="shared" si="1"/>
        <v>630</v>
      </c>
      <c r="I27" s="125"/>
      <c r="J27" s="126"/>
      <c r="K27" s="141"/>
      <c r="L27" s="185" t="str">
        <f t="shared" si="2"/>
        <v/>
      </c>
      <c r="M27" s="208" t="str">
        <f t="shared" si="3"/>
        <v/>
      </c>
      <c r="N27" s="60"/>
      <c r="Q27" s="277"/>
      <c r="R27" s="277"/>
      <c r="S27" s="283" t="str">
        <f t="shared" si="4"/>
        <v/>
      </c>
      <c r="T27" s="283" t="str">
        <f t="shared" si="5"/>
        <v/>
      </c>
      <c r="U27" s="283" t="str">
        <f t="shared" si="6"/>
        <v/>
      </c>
      <c r="V27" s="283" t="str">
        <f t="shared" si="7"/>
        <v/>
      </c>
      <c r="W27" s="275"/>
      <c r="X27" s="166">
        <f t="shared" si="8"/>
        <v>630</v>
      </c>
      <c r="Y27" s="153">
        <f t="shared" si="9"/>
        <v>560</v>
      </c>
    </row>
    <row r="28" spans="1:25" ht="21.95" customHeight="1">
      <c r="A28" s="13"/>
      <c r="B28" s="11">
        <v>301</v>
      </c>
      <c r="C28" s="11" t="s">
        <v>2</v>
      </c>
      <c r="D28" s="12">
        <v>224.9</v>
      </c>
      <c r="E28" s="293">
        <v>200</v>
      </c>
      <c r="F28" s="228">
        <v>72</v>
      </c>
      <c r="G28" s="264">
        <f t="shared" si="0"/>
        <v>17542</v>
      </c>
      <c r="H28" s="229">
        <f t="shared" si="1"/>
        <v>2030</v>
      </c>
      <c r="I28" s="127"/>
      <c r="J28" s="128"/>
      <c r="K28" s="142"/>
      <c r="L28" s="186" t="str">
        <f t="shared" si="2"/>
        <v/>
      </c>
      <c r="M28" s="209" t="str">
        <f t="shared" si="3"/>
        <v/>
      </c>
      <c r="N28" s="60"/>
      <c r="Q28" s="277"/>
      <c r="R28" s="277"/>
      <c r="S28" s="283" t="str">
        <f t="shared" si="4"/>
        <v/>
      </c>
      <c r="T28" s="283" t="str">
        <f t="shared" si="5"/>
        <v/>
      </c>
      <c r="U28" s="283" t="str">
        <f t="shared" si="6"/>
        <v/>
      </c>
      <c r="V28" s="283" t="str">
        <f t="shared" si="7"/>
        <v/>
      </c>
      <c r="W28" s="275"/>
      <c r="X28" s="259">
        <f t="shared" si="8"/>
        <v>2030</v>
      </c>
      <c r="Y28" s="153">
        <f t="shared" si="9"/>
        <v>1800</v>
      </c>
    </row>
    <row r="29" spans="1:25" ht="21.95" customHeight="1">
      <c r="A29" s="50" t="s">
        <v>11</v>
      </c>
      <c r="B29" s="8">
        <v>101</v>
      </c>
      <c r="C29" s="8" t="s">
        <v>12</v>
      </c>
      <c r="D29" s="51">
        <v>84.55</v>
      </c>
      <c r="E29" s="294">
        <v>63</v>
      </c>
      <c r="F29" s="230">
        <v>72</v>
      </c>
      <c r="G29" s="265">
        <f t="shared" si="0"/>
        <v>6595</v>
      </c>
      <c r="H29" s="231">
        <f t="shared" si="1"/>
        <v>770</v>
      </c>
      <c r="I29" s="123"/>
      <c r="J29" s="124"/>
      <c r="K29" s="140"/>
      <c r="L29" s="187" t="str">
        <f t="shared" si="2"/>
        <v/>
      </c>
      <c r="M29" s="210" t="str">
        <f t="shared" si="3"/>
        <v/>
      </c>
      <c r="Q29" s="277"/>
      <c r="R29" s="277"/>
      <c r="S29" s="283" t="str">
        <f t="shared" si="4"/>
        <v/>
      </c>
      <c r="T29" s="283" t="str">
        <f t="shared" si="5"/>
        <v/>
      </c>
      <c r="U29" s="283" t="str">
        <f t="shared" si="6"/>
        <v/>
      </c>
      <c r="V29" s="283" t="str">
        <f t="shared" si="7"/>
        <v/>
      </c>
      <c r="W29" s="275"/>
      <c r="X29" s="260">
        <f t="shared" si="8"/>
        <v>770</v>
      </c>
      <c r="Y29" s="155">
        <f t="shared" si="9"/>
        <v>680</v>
      </c>
    </row>
    <row r="30" spans="1:25" ht="21.95" customHeight="1">
      <c r="A30" s="49"/>
      <c r="B30" s="16">
        <v>102</v>
      </c>
      <c r="C30" s="16" t="s">
        <v>12</v>
      </c>
      <c r="D30" s="17">
        <v>69.78</v>
      </c>
      <c r="E30" s="292">
        <v>64</v>
      </c>
      <c r="F30" s="224">
        <v>72</v>
      </c>
      <c r="G30" s="263">
        <f t="shared" si="0"/>
        <v>5443</v>
      </c>
      <c r="H30" s="226">
        <f t="shared" si="1"/>
        <v>630</v>
      </c>
      <c r="I30" s="125"/>
      <c r="J30" s="126"/>
      <c r="K30" s="141"/>
      <c r="L30" s="185" t="str">
        <f t="shared" si="2"/>
        <v/>
      </c>
      <c r="M30" s="208" t="str">
        <f t="shared" si="3"/>
        <v/>
      </c>
      <c r="Q30" s="277"/>
      <c r="R30" s="277"/>
      <c r="S30" s="283" t="str">
        <f t="shared" si="4"/>
        <v/>
      </c>
      <c r="T30" s="283" t="str">
        <f t="shared" si="5"/>
        <v/>
      </c>
      <c r="U30" s="283" t="str">
        <f t="shared" si="6"/>
        <v/>
      </c>
      <c r="V30" s="283" t="str">
        <f t="shared" si="7"/>
        <v/>
      </c>
      <c r="W30" s="275"/>
      <c r="X30" s="166">
        <f t="shared" si="8"/>
        <v>630</v>
      </c>
      <c r="Y30" s="153">
        <f t="shared" si="9"/>
        <v>560</v>
      </c>
    </row>
    <row r="31" spans="1:25" ht="21.95" customHeight="1">
      <c r="A31" s="49"/>
      <c r="B31" s="16">
        <v>103</v>
      </c>
      <c r="C31" s="16" t="s">
        <v>12</v>
      </c>
      <c r="D31" s="17">
        <v>66.17</v>
      </c>
      <c r="E31" s="292">
        <v>60</v>
      </c>
      <c r="F31" s="224">
        <v>72</v>
      </c>
      <c r="G31" s="263">
        <f t="shared" si="0"/>
        <v>5161</v>
      </c>
      <c r="H31" s="226">
        <f t="shared" si="1"/>
        <v>600</v>
      </c>
      <c r="I31" s="125"/>
      <c r="J31" s="126"/>
      <c r="K31" s="141"/>
      <c r="L31" s="185" t="str">
        <f t="shared" si="2"/>
        <v/>
      </c>
      <c r="M31" s="208" t="str">
        <f t="shared" si="3"/>
        <v/>
      </c>
      <c r="Q31" s="277"/>
      <c r="R31" s="277"/>
      <c r="S31" s="283" t="str">
        <f t="shared" si="4"/>
        <v/>
      </c>
      <c r="T31" s="283" t="str">
        <f t="shared" si="5"/>
        <v/>
      </c>
      <c r="U31" s="283" t="str">
        <f t="shared" si="6"/>
        <v/>
      </c>
      <c r="V31" s="283" t="str">
        <f t="shared" si="7"/>
        <v/>
      </c>
      <c r="W31" s="275"/>
      <c r="X31" s="166">
        <f t="shared" si="8"/>
        <v>600</v>
      </c>
      <c r="Y31" s="153">
        <f t="shared" si="9"/>
        <v>530</v>
      </c>
    </row>
    <row r="32" spans="1:25" ht="21.95" customHeight="1">
      <c r="A32" s="49"/>
      <c r="B32" s="16">
        <v>104</v>
      </c>
      <c r="C32" s="16" t="s">
        <v>12</v>
      </c>
      <c r="D32" s="17">
        <v>69.44</v>
      </c>
      <c r="E32" s="292">
        <v>60</v>
      </c>
      <c r="F32" s="224">
        <v>72</v>
      </c>
      <c r="G32" s="263">
        <f t="shared" si="0"/>
        <v>5416</v>
      </c>
      <c r="H32" s="226">
        <f t="shared" si="1"/>
        <v>630</v>
      </c>
      <c r="I32" s="125"/>
      <c r="J32" s="126"/>
      <c r="K32" s="141"/>
      <c r="L32" s="185" t="str">
        <f t="shared" si="2"/>
        <v/>
      </c>
      <c r="M32" s="208" t="str">
        <f t="shared" si="3"/>
        <v/>
      </c>
      <c r="Q32" s="277"/>
      <c r="R32" s="277"/>
      <c r="S32" s="283" t="str">
        <f t="shared" si="4"/>
        <v/>
      </c>
      <c r="T32" s="283" t="str">
        <f t="shared" si="5"/>
        <v/>
      </c>
      <c r="U32" s="283" t="str">
        <f t="shared" si="6"/>
        <v/>
      </c>
      <c r="V32" s="283" t="str">
        <f t="shared" si="7"/>
        <v/>
      </c>
      <c r="W32" s="275"/>
      <c r="X32" s="166">
        <f t="shared" si="8"/>
        <v>630</v>
      </c>
      <c r="Y32" s="153">
        <f t="shared" si="9"/>
        <v>560</v>
      </c>
    </row>
    <row r="33" spans="1:25" ht="21.95" hidden="1" customHeight="1">
      <c r="A33" s="49"/>
      <c r="B33" s="16">
        <v>105</v>
      </c>
      <c r="C33" s="16" t="s">
        <v>60</v>
      </c>
      <c r="D33" s="17"/>
      <c r="E33" s="292"/>
      <c r="F33" s="224">
        <v>72</v>
      </c>
      <c r="G33" s="263">
        <f t="shared" si="0"/>
        <v>0</v>
      </c>
      <c r="H33" s="226">
        <f t="shared" si="1"/>
        <v>0</v>
      </c>
      <c r="I33" s="125"/>
      <c r="J33" s="126"/>
      <c r="K33" s="141"/>
      <c r="L33" s="185" t="str">
        <f t="shared" si="2"/>
        <v/>
      </c>
      <c r="M33" s="208" t="str">
        <f t="shared" si="3"/>
        <v/>
      </c>
      <c r="Q33" s="277"/>
      <c r="R33" s="277"/>
      <c r="S33" s="283" t="str">
        <f t="shared" si="4"/>
        <v/>
      </c>
      <c r="T33" s="283" t="str">
        <f t="shared" si="5"/>
        <v/>
      </c>
      <c r="U33" s="283" t="str">
        <f t="shared" si="6"/>
        <v/>
      </c>
      <c r="V33" s="283" t="str">
        <f t="shared" si="7"/>
        <v/>
      </c>
      <c r="W33" s="275"/>
      <c r="X33" s="166">
        <f t="shared" si="8"/>
        <v>0</v>
      </c>
      <c r="Y33" s="153">
        <f t="shared" si="9"/>
        <v>0</v>
      </c>
    </row>
    <row r="34" spans="1:25" ht="21.95" hidden="1" customHeight="1">
      <c r="A34" s="49"/>
      <c r="B34" s="16">
        <v>106</v>
      </c>
      <c r="C34" s="16" t="s">
        <v>12</v>
      </c>
      <c r="D34" s="17">
        <v>64.760000000000005</v>
      </c>
      <c r="E34" s="292">
        <v>60</v>
      </c>
      <c r="F34" s="224">
        <v>72</v>
      </c>
      <c r="G34" s="263">
        <f t="shared" si="0"/>
        <v>5051</v>
      </c>
      <c r="H34" s="226">
        <f t="shared" si="1"/>
        <v>590</v>
      </c>
      <c r="I34" s="125"/>
      <c r="J34" s="126"/>
      <c r="K34" s="141"/>
      <c r="L34" s="185" t="str">
        <f t="shared" si="2"/>
        <v/>
      </c>
      <c r="M34" s="208" t="str">
        <f t="shared" si="3"/>
        <v/>
      </c>
      <c r="Q34" s="277"/>
      <c r="R34" s="277"/>
      <c r="S34" s="283" t="str">
        <f t="shared" si="4"/>
        <v/>
      </c>
      <c r="T34" s="283" t="str">
        <f t="shared" si="5"/>
        <v/>
      </c>
      <c r="U34" s="283" t="str">
        <f t="shared" si="6"/>
        <v/>
      </c>
      <c r="V34" s="283" t="str">
        <f t="shared" si="7"/>
        <v/>
      </c>
      <c r="W34" s="275"/>
      <c r="X34" s="166">
        <f t="shared" si="8"/>
        <v>590</v>
      </c>
      <c r="Y34" s="153">
        <f t="shared" si="9"/>
        <v>520</v>
      </c>
    </row>
    <row r="35" spans="1:25" ht="21.95" hidden="1" customHeight="1">
      <c r="A35" s="49"/>
      <c r="B35" s="16">
        <v>107</v>
      </c>
      <c r="C35" s="16" t="s">
        <v>1</v>
      </c>
      <c r="D35" s="17">
        <v>104.36</v>
      </c>
      <c r="E35" s="292">
        <v>96</v>
      </c>
      <c r="F35" s="224">
        <v>72</v>
      </c>
      <c r="G35" s="263">
        <f t="shared" si="0"/>
        <v>8140</v>
      </c>
      <c r="H35" s="226">
        <f t="shared" si="1"/>
        <v>940</v>
      </c>
      <c r="I35" s="125"/>
      <c r="J35" s="126"/>
      <c r="K35" s="141"/>
      <c r="L35" s="185" t="str">
        <f t="shared" si="2"/>
        <v/>
      </c>
      <c r="M35" s="208" t="str">
        <f t="shared" si="3"/>
        <v/>
      </c>
      <c r="Q35" s="277"/>
      <c r="R35" s="277"/>
      <c r="S35" s="283" t="str">
        <f t="shared" si="4"/>
        <v/>
      </c>
      <c r="T35" s="283" t="str">
        <f t="shared" si="5"/>
        <v/>
      </c>
      <c r="U35" s="283" t="str">
        <f t="shared" si="6"/>
        <v/>
      </c>
      <c r="V35" s="283" t="str">
        <f t="shared" si="7"/>
        <v/>
      </c>
      <c r="W35" s="275"/>
      <c r="X35" s="166">
        <f t="shared" si="8"/>
        <v>940</v>
      </c>
      <c r="Y35" s="153">
        <f t="shared" si="9"/>
        <v>840</v>
      </c>
    </row>
    <row r="36" spans="1:25" ht="21.95" hidden="1" customHeight="1">
      <c r="A36" s="49"/>
      <c r="B36" s="16">
        <v>108</v>
      </c>
      <c r="C36" s="16" t="s">
        <v>1</v>
      </c>
      <c r="D36" s="17">
        <v>104.36</v>
      </c>
      <c r="E36" s="292">
        <v>96</v>
      </c>
      <c r="F36" s="224">
        <v>72</v>
      </c>
      <c r="G36" s="263">
        <f t="shared" si="0"/>
        <v>8140</v>
      </c>
      <c r="H36" s="226">
        <f t="shared" si="1"/>
        <v>940</v>
      </c>
      <c r="I36" s="125"/>
      <c r="J36" s="126"/>
      <c r="K36" s="141"/>
      <c r="L36" s="185" t="str">
        <f t="shared" si="2"/>
        <v/>
      </c>
      <c r="M36" s="208" t="str">
        <f t="shared" si="3"/>
        <v/>
      </c>
      <c r="Q36" s="277"/>
      <c r="R36" s="277"/>
      <c r="S36" s="283" t="str">
        <f t="shared" si="4"/>
        <v/>
      </c>
      <c r="T36" s="283" t="str">
        <f t="shared" si="5"/>
        <v/>
      </c>
      <c r="U36" s="283" t="str">
        <f t="shared" si="6"/>
        <v/>
      </c>
      <c r="V36" s="283" t="str">
        <f t="shared" si="7"/>
        <v/>
      </c>
      <c r="W36" s="275"/>
      <c r="X36" s="166">
        <f t="shared" si="8"/>
        <v>940</v>
      </c>
      <c r="Y36" s="153">
        <f t="shared" si="9"/>
        <v>840</v>
      </c>
    </row>
    <row r="37" spans="1:25" ht="21.95" customHeight="1">
      <c r="A37" s="49"/>
      <c r="B37" s="16">
        <v>201</v>
      </c>
      <c r="C37" s="16" t="s">
        <v>12</v>
      </c>
      <c r="D37" s="17">
        <v>66.599999999999994</v>
      </c>
      <c r="E37" s="292">
        <v>60</v>
      </c>
      <c r="F37" s="224">
        <v>72</v>
      </c>
      <c r="G37" s="263">
        <f t="shared" si="0"/>
        <v>5195</v>
      </c>
      <c r="H37" s="226">
        <f t="shared" si="1"/>
        <v>600</v>
      </c>
      <c r="I37" s="125"/>
      <c r="J37" s="126"/>
      <c r="K37" s="141"/>
      <c r="L37" s="185" t="str">
        <f t="shared" si="2"/>
        <v/>
      </c>
      <c r="M37" s="208" t="str">
        <f t="shared" si="3"/>
        <v/>
      </c>
      <c r="Q37" s="277"/>
      <c r="R37" s="277"/>
      <c r="S37" s="283" t="str">
        <f t="shared" si="4"/>
        <v/>
      </c>
      <c r="T37" s="283" t="str">
        <f t="shared" si="5"/>
        <v/>
      </c>
      <c r="U37" s="283" t="str">
        <f t="shared" si="6"/>
        <v/>
      </c>
      <c r="V37" s="283" t="str">
        <f t="shared" si="7"/>
        <v/>
      </c>
      <c r="W37" s="275"/>
      <c r="X37" s="166">
        <f t="shared" si="8"/>
        <v>600</v>
      </c>
      <c r="Y37" s="153">
        <f t="shared" si="9"/>
        <v>540</v>
      </c>
    </row>
    <row r="38" spans="1:25" ht="21.95" customHeight="1">
      <c r="A38" s="49"/>
      <c r="B38" s="16">
        <v>202</v>
      </c>
      <c r="C38" s="16" t="s">
        <v>12</v>
      </c>
      <c r="D38" s="17">
        <v>66.17</v>
      </c>
      <c r="E38" s="292">
        <v>60</v>
      </c>
      <c r="F38" s="224">
        <v>72</v>
      </c>
      <c r="G38" s="263">
        <f t="shared" si="0"/>
        <v>5161</v>
      </c>
      <c r="H38" s="226">
        <f t="shared" si="1"/>
        <v>600</v>
      </c>
      <c r="I38" s="125"/>
      <c r="J38" s="126"/>
      <c r="K38" s="141"/>
      <c r="L38" s="185" t="str">
        <f t="shared" si="2"/>
        <v/>
      </c>
      <c r="M38" s="208" t="str">
        <f t="shared" si="3"/>
        <v/>
      </c>
      <c r="Q38" s="277"/>
      <c r="R38" s="277"/>
      <c r="S38" s="283" t="str">
        <f t="shared" si="4"/>
        <v/>
      </c>
      <c r="T38" s="283" t="str">
        <f t="shared" si="5"/>
        <v/>
      </c>
      <c r="U38" s="283" t="str">
        <f t="shared" si="6"/>
        <v/>
      </c>
      <c r="V38" s="283" t="str">
        <f t="shared" si="7"/>
        <v/>
      </c>
      <c r="W38" s="275"/>
      <c r="X38" s="166">
        <f t="shared" si="8"/>
        <v>600</v>
      </c>
      <c r="Y38" s="153">
        <f t="shared" si="9"/>
        <v>530</v>
      </c>
    </row>
    <row r="39" spans="1:25" ht="21.95" customHeight="1">
      <c r="A39" s="49"/>
      <c r="B39" s="16">
        <v>203</v>
      </c>
      <c r="C39" s="16" t="s">
        <v>12</v>
      </c>
      <c r="D39" s="17">
        <v>68.510000000000005</v>
      </c>
      <c r="E39" s="292">
        <v>60</v>
      </c>
      <c r="F39" s="224">
        <v>72</v>
      </c>
      <c r="G39" s="263">
        <f t="shared" si="0"/>
        <v>5344</v>
      </c>
      <c r="H39" s="226">
        <f t="shared" si="1"/>
        <v>620</v>
      </c>
      <c r="I39" s="125"/>
      <c r="J39" s="126"/>
      <c r="K39" s="141"/>
      <c r="L39" s="185" t="str">
        <f t="shared" si="2"/>
        <v/>
      </c>
      <c r="M39" s="208" t="str">
        <f t="shared" si="3"/>
        <v/>
      </c>
      <c r="Q39" s="277"/>
      <c r="R39" s="277"/>
      <c r="S39" s="283" t="str">
        <f t="shared" si="4"/>
        <v/>
      </c>
      <c r="T39" s="283" t="str">
        <f t="shared" si="5"/>
        <v/>
      </c>
      <c r="U39" s="283" t="str">
        <f t="shared" si="6"/>
        <v/>
      </c>
      <c r="V39" s="283" t="str">
        <f t="shared" si="7"/>
        <v/>
      </c>
      <c r="W39" s="275"/>
      <c r="X39" s="166">
        <f t="shared" si="8"/>
        <v>620</v>
      </c>
      <c r="Y39" s="153">
        <f t="shared" si="9"/>
        <v>550</v>
      </c>
    </row>
    <row r="40" spans="1:25" ht="21.95" customHeight="1">
      <c r="A40" s="49"/>
      <c r="B40" s="16">
        <v>204</v>
      </c>
      <c r="C40" s="16" t="s">
        <v>12</v>
      </c>
      <c r="D40" s="17">
        <v>67.81</v>
      </c>
      <c r="E40" s="292">
        <v>60</v>
      </c>
      <c r="F40" s="224">
        <v>72</v>
      </c>
      <c r="G40" s="263">
        <f t="shared" si="0"/>
        <v>5289</v>
      </c>
      <c r="H40" s="226">
        <f t="shared" si="1"/>
        <v>620</v>
      </c>
      <c r="I40" s="125"/>
      <c r="J40" s="126"/>
      <c r="K40" s="141"/>
      <c r="L40" s="185" t="str">
        <f t="shared" si="2"/>
        <v/>
      </c>
      <c r="M40" s="208" t="str">
        <f t="shared" si="3"/>
        <v/>
      </c>
      <c r="Q40" s="277"/>
      <c r="R40" s="277"/>
      <c r="S40" s="283" t="str">
        <f t="shared" si="4"/>
        <v/>
      </c>
      <c r="T40" s="283" t="str">
        <f t="shared" si="5"/>
        <v/>
      </c>
      <c r="U40" s="283" t="str">
        <f t="shared" si="6"/>
        <v/>
      </c>
      <c r="V40" s="283" t="str">
        <f t="shared" si="7"/>
        <v/>
      </c>
      <c r="W40" s="275"/>
      <c r="X40" s="166">
        <f t="shared" si="8"/>
        <v>620</v>
      </c>
      <c r="Y40" s="153">
        <f t="shared" si="9"/>
        <v>550</v>
      </c>
    </row>
    <row r="41" spans="1:25" ht="21.95" customHeight="1">
      <c r="A41" s="49"/>
      <c r="B41" s="16">
        <v>205</v>
      </c>
      <c r="C41" s="16" t="s">
        <v>2</v>
      </c>
      <c r="D41" s="17">
        <v>217.15</v>
      </c>
      <c r="E41" s="292">
        <v>200</v>
      </c>
      <c r="F41" s="224">
        <v>72</v>
      </c>
      <c r="G41" s="263">
        <f t="shared" si="0"/>
        <v>16938</v>
      </c>
      <c r="H41" s="226">
        <f t="shared" si="1"/>
        <v>1960</v>
      </c>
      <c r="I41" s="125"/>
      <c r="J41" s="126"/>
      <c r="K41" s="141"/>
      <c r="L41" s="185" t="str">
        <f t="shared" si="2"/>
        <v/>
      </c>
      <c r="M41" s="208" t="str">
        <f t="shared" si="3"/>
        <v/>
      </c>
      <c r="Q41" s="277"/>
      <c r="R41" s="277"/>
      <c r="S41" s="283" t="str">
        <f t="shared" si="4"/>
        <v/>
      </c>
      <c r="T41" s="283" t="str">
        <f t="shared" si="5"/>
        <v/>
      </c>
      <c r="U41" s="283" t="str">
        <f t="shared" si="6"/>
        <v/>
      </c>
      <c r="V41" s="283" t="str">
        <f t="shared" si="7"/>
        <v/>
      </c>
      <c r="W41" s="275"/>
      <c r="X41" s="166">
        <f t="shared" si="8"/>
        <v>1960</v>
      </c>
      <c r="Y41" s="153">
        <f t="shared" si="9"/>
        <v>1740</v>
      </c>
    </row>
    <row r="42" spans="1:25" ht="21.95" customHeight="1">
      <c r="A42" s="49"/>
      <c r="B42" s="16">
        <v>206</v>
      </c>
      <c r="C42" s="16" t="s">
        <v>12</v>
      </c>
      <c r="D42" s="17">
        <v>49.01</v>
      </c>
      <c r="E42" s="292">
        <v>39</v>
      </c>
      <c r="F42" s="224">
        <v>72</v>
      </c>
      <c r="G42" s="263">
        <f t="shared" si="0"/>
        <v>3823</v>
      </c>
      <c r="H42" s="226">
        <f t="shared" si="1"/>
        <v>450</v>
      </c>
      <c r="I42" s="125"/>
      <c r="J42" s="126"/>
      <c r="K42" s="141"/>
      <c r="L42" s="185" t="str">
        <f t="shared" si="2"/>
        <v/>
      </c>
      <c r="M42" s="208" t="str">
        <f t="shared" si="3"/>
        <v/>
      </c>
      <c r="Q42" s="277"/>
      <c r="R42" s="277"/>
      <c r="S42" s="283" t="str">
        <f t="shared" si="4"/>
        <v/>
      </c>
      <c r="T42" s="283" t="str">
        <f t="shared" si="5"/>
        <v/>
      </c>
      <c r="U42" s="283" t="str">
        <f t="shared" si="6"/>
        <v/>
      </c>
      <c r="V42" s="283" t="str">
        <f t="shared" si="7"/>
        <v/>
      </c>
      <c r="W42" s="275"/>
      <c r="X42" s="166">
        <f t="shared" si="8"/>
        <v>450</v>
      </c>
      <c r="Y42" s="153">
        <f t="shared" si="9"/>
        <v>400</v>
      </c>
    </row>
    <row r="43" spans="1:25" ht="21.95" customHeight="1" thickBot="1">
      <c r="A43" s="78"/>
      <c r="B43" s="11">
        <v>207</v>
      </c>
      <c r="C43" s="11" t="s">
        <v>12</v>
      </c>
      <c r="D43" s="53">
        <v>48.61</v>
      </c>
      <c r="E43" s="293">
        <v>39</v>
      </c>
      <c r="F43" s="227">
        <v>72</v>
      </c>
      <c r="G43" s="266">
        <f t="shared" si="0"/>
        <v>3792</v>
      </c>
      <c r="H43" s="229">
        <f t="shared" si="1"/>
        <v>440</v>
      </c>
      <c r="I43" s="129"/>
      <c r="J43" s="130"/>
      <c r="K43" s="143"/>
      <c r="L43" s="189" t="str">
        <f t="shared" si="2"/>
        <v/>
      </c>
      <c r="M43" s="212" t="str">
        <f t="shared" si="3"/>
        <v/>
      </c>
      <c r="Q43" s="277"/>
      <c r="R43" s="277"/>
      <c r="S43" s="283" t="str">
        <f t="shared" si="4"/>
        <v/>
      </c>
      <c r="T43" s="283" t="str">
        <f t="shared" si="5"/>
        <v/>
      </c>
      <c r="U43" s="283" t="str">
        <f t="shared" si="6"/>
        <v/>
      </c>
      <c r="V43" s="283" t="str">
        <f t="shared" si="7"/>
        <v/>
      </c>
      <c r="W43" s="275"/>
      <c r="X43" s="167">
        <f t="shared" si="8"/>
        <v>440</v>
      </c>
      <c r="Y43" s="168">
        <f t="shared" si="9"/>
        <v>390</v>
      </c>
    </row>
    <row r="44" spans="1:25" ht="21.95" hidden="1" customHeight="1">
      <c r="A44" s="49"/>
      <c r="B44" s="15">
        <v>208</v>
      </c>
      <c r="C44" s="15" t="s">
        <v>61</v>
      </c>
      <c r="D44" s="97"/>
      <c r="E44" s="76"/>
      <c r="F44" s="76">
        <v>72</v>
      </c>
      <c r="G44" s="79">
        <v>0</v>
      </c>
      <c r="H44" s="154">
        <v>0</v>
      </c>
      <c r="I44" s="131"/>
      <c r="J44" s="132"/>
      <c r="K44" s="139"/>
      <c r="L44" s="190"/>
      <c r="M44" s="213"/>
      <c r="Q44" s="277"/>
      <c r="R44" s="277"/>
      <c r="S44" s="283"/>
      <c r="T44" s="283"/>
      <c r="U44" s="283"/>
      <c r="V44" s="283"/>
      <c r="W44" s="275"/>
      <c r="X44" s="260">
        <f t="shared" ref="X44" si="10">ROUNDUP(D44*7.4,-1)</f>
        <v>0</v>
      </c>
      <c r="Y44" s="150"/>
    </row>
    <row r="45" spans="1:25" s="148" customFormat="1" ht="21.95" customHeight="1" thickTop="1">
      <c r="A45" s="116"/>
      <c r="B45" s="14"/>
      <c r="C45" s="14"/>
      <c r="D45" s="98"/>
      <c r="E45" s="99"/>
      <c r="F45" s="99"/>
      <c r="G45" s="289"/>
      <c r="H45" s="291"/>
      <c r="I45" s="133"/>
      <c r="J45" s="133"/>
      <c r="K45" s="133"/>
      <c r="L45" s="190"/>
      <c r="M45" s="213"/>
      <c r="N45" s="290"/>
      <c r="Q45" s="277"/>
      <c r="R45" s="277"/>
      <c r="S45" s="283"/>
      <c r="T45" s="283"/>
      <c r="U45" s="283"/>
      <c r="V45" s="283"/>
      <c r="W45" s="275"/>
      <c r="X45" s="291"/>
      <c r="Y45" s="149"/>
    </row>
    <row r="46" spans="1:25" ht="21.95" customHeight="1">
      <c r="A46" s="60"/>
      <c r="B46" s="14"/>
      <c r="C46" s="14"/>
      <c r="D46" s="98"/>
      <c r="E46" s="99"/>
      <c r="F46" s="99"/>
      <c r="G46" s="100"/>
      <c r="H46" s="151"/>
      <c r="I46" s="133"/>
      <c r="J46" s="133"/>
      <c r="K46" s="133"/>
      <c r="L46" s="190"/>
      <c r="M46" s="213"/>
      <c r="Q46" s="277"/>
      <c r="R46" s="277"/>
      <c r="S46" s="283"/>
      <c r="T46" s="283"/>
      <c r="U46" s="283"/>
      <c r="V46" s="283"/>
      <c r="W46" s="276"/>
      <c r="X46" s="151"/>
      <c r="Y46" s="149"/>
    </row>
    <row r="47" spans="1:25" ht="26.25" customHeight="1" thickBot="1">
      <c r="A47" s="103" t="s">
        <v>89</v>
      </c>
      <c r="B47" s="14"/>
      <c r="C47" s="14"/>
      <c r="D47" s="98"/>
      <c r="E47" s="99"/>
      <c r="F47" s="99"/>
      <c r="G47" s="100"/>
      <c r="H47" s="151"/>
      <c r="I47" s="133"/>
      <c r="J47" s="133"/>
      <c r="K47" s="133"/>
      <c r="L47" s="190"/>
      <c r="M47" s="213"/>
      <c r="N47" s="82"/>
      <c r="Q47" s="277"/>
      <c r="R47" s="277"/>
      <c r="S47" s="283"/>
      <c r="T47" s="283"/>
      <c r="U47" s="283"/>
      <c r="V47" s="283"/>
      <c r="W47" s="276"/>
      <c r="X47" s="151"/>
      <c r="Y47" s="149"/>
    </row>
    <row r="48" spans="1:25" ht="30.75" customHeight="1" thickTop="1">
      <c r="A48" s="317" t="s">
        <v>79</v>
      </c>
      <c r="B48" s="316" t="s">
        <v>83</v>
      </c>
      <c r="C48" s="317" t="s">
        <v>80</v>
      </c>
      <c r="D48" s="311" t="s">
        <v>6</v>
      </c>
      <c r="E48" s="313" t="s">
        <v>86</v>
      </c>
      <c r="F48" s="220" t="s">
        <v>88</v>
      </c>
      <c r="G48" s="313" t="s">
        <v>124</v>
      </c>
      <c r="H48" s="309" t="s">
        <v>128</v>
      </c>
      <c r="I48" s="297" t="s">
        <v>78</v>
      </c>
      <c r="J48" s="298"/>
      <c r="K48" s="314" t="s">
        <v>106</v>
      </c>
      <c r="L48" s="307" t="s">
        <v>112</v>
      </c>
      <c r="M48" s="308"/>
      <c r="N48" s="82"/>
      <c r="Q48" s="277"/>
      <c r="R48" s="277"/>
      <c r="S48" s="335" t="s">
        <v>78</v>
      </c>
      <c r="T48" s="335"/>
      <c r="U48" s="333" t="s">
        <v>134</v>
      </c>
      <c r="V48" s="333" t="s">
        <v>134</v>
      </c>
      <c r="W48" s="275"/>
      <c r="X48" s="169" t="s">
        <v>107</v>
      </c>
      <c r="Y48" s="161" t="s">
        <v>108</v>
      </c>
    </row>
    <row r="49" spans="1:26" ht="20.100000000000001" customHeight="1">
      <c r="A49" s="317"/>
      <c r="B49" s="317"/>
      <c r="C49" s="317"/>
      <c r="D49" s="312"/>
      <c r="E49" s="312"/>
      <c r="F49" s="221" t="s">
        <v>87</v>
      </c>
      <c r="G49" s="312"/>
      <c r="H49" s="310"/>
      <c r="I49" s="105" t="s">
        <v>81</v>
      </c>
      <c r="J49" s="102" t="s">
        <v>82</v>
      </c>
      <c r="K49" s="315"/>
      <c r="L49" s="245" t="s">
        <v>113</v>
      </c>
      <c r="M49" s="214" t="s">
        <v>114</v>
      </c>
      <c r="N49" s="82"/>
      <c r="Q49" s="277"/>
      <c r="R49" s="277"/>
      <c r="S49" s="285" t="s">
        <v>81</v>
      </c>
      <c r="T49" s="285" t="s">
        <v>82</v>
      </c>
      <c r="U49" s="334"/>
      <c r="V49" s="334"/>
      <c r="W49" s="275"/>
      <c r="X49" s="252" t="s">
        <v>92</v>
      </c>
      <c r="Y49" s="253" t="s">
        <v>92</v>
      </c>
    </row>
    <row r="50" spans="1:26" ht="20.100000000000001" customHeight="1">
      <c r="A50" s="77" t="s">
        <v>11</v>
      </c>
      <c r="B50" s="96">
        <v>209</v>
      </c>
      <c r="C50" s="96" t="s">
        <v>12</v>
      </c>
      <c r="D50" s="54">
        <v>67.05</v>
      </c>
      <c r="E50" s="295">
        <v>45</v>
      </c>
      <c r="F50" s="228">
        <v>72</v>
      </c>
      <c r="G50" s="264">
        <f t="shared" ref="G50:G58" si="11">ROUND(R$2*D50,0)</f>
        <v>5230</v>
      </c>
      <c r="H50" s="226">
        <f t="shared" ref="H50:H58" si="12">IF(M$2="中間期","",IF(M$2="夏季",X50,Y50))</f>
        <v>610</v>
      </c>
      <c r="I50" s="180"/>
      <c r="J50" s="133"/>
      <c r="K50" s="84"/>
      <c r="L50" s="188" t="str">
        <f t="shared" ref="L50:L58" si="13">IF(AND(I50="",J50=""),"",SUM(S50:T50))</f>
        <v/>
      </c>
      <c r="M50" s="215" t="str">
        <f t="shared" ref="M50:M58" si="14">IF(K50="","",SUM(U50:V50))</f>
        <v/>
      </c>
      <c r="N50" s="82"/>
      <c r="Q50" s="277"/>
      <c r="R50" s="284"/>
      <c r="S50" s="283" t="str">
        <f t="shared" ref="S50:S58" si="15">IF(I50="","",G50)</f>
        <v/>
      </c>
      <c r="T50" s="285" t="str">
        <f t="shared" ref="T50:T58" si="16">IF(J50="","",ROUNDUP(G50/2,0))</f>
        <v/>
      </c>
      <c r="U50" s="285" t="str">
        <f t="shared" ref="U50:U58" si="17">IF(I50="","",H50)</f>
        <v/>
      </c>
      <c r="V50" s="285" t="str">
        <f t="shared" ref="V50:V57" si="18">IF(J50="","",ROUNDUP(H50/2,0))</f>
        <v/>
      </c>
      <c r="W50" s="275"/>
      <c r="X50" s="256">
        <f t="shared" ref="X50:X58" si="19">ROUNDUP(D50*$V$2,-1)</f>
        <v>610</v>
      </c>
      <c r="Y50" s="155">
        <f t="shared" ref="Y50:Y58" si="20">ROUNDUP(D50*$V$3,-1)</f>
        <v>540</v>
      </c>
    </row>
    <row r="51" spans="1:26" ht="20.100000000000001" customHeight="1">
      <c r="A51" s="13" t="s">
        <v>84</v>
      </c>
      <c r="B51" s="16">
        <v>210</v>
      </c>
      <c r="C51" s="16" t="s">
        <v>12</v>
      </c>
      <c r="D51" s="17">
        <v>66.17</v>
      </c>
      <c r="E51" s="292">
        <v>45</v>
      </c>
      <c r="F51" s="224">
        <v>72</v>
      </c>
      <c r="G51" s="263">
        <f t="shared" si="11"/>
        <v>5161</v>
      </c>
      <c r="H51" s="226">
        <f t="shared" si="12"/>
        <v>600</v>
      </c>
      <c r="I51" s="134"/>
      <c r="J51" s="135"/>
      <c r="K51" s="144"/>
      <c r="L51" s="188" t="str">
        <f t="shared" si="13"/>
        <v/>
      </c>
      <c r="M51" s="208" t="str">
        <f t="shared" si="14"/>
        <v/>
      </c>
      <c r="N51" s="82"/>
      <c r="Q51" s="277"/>
      <c r="R51" s="284"/>
      <c r="S51" s="283" t="str">
        <f t="shared" si="15"/>
        <v/>
      </c>
      <c r="T51" s="283" t="str">
        <f t="shared" si="16"/>
        <v/>
      </c>
      <c r="U51" s="283" t="str">
        <f t="shared" si="17"/>
        <v/>
      </c>
      <c r="V51" s="283" t="str">
        <f t="shared" si="18"/>
        <v/>
      </c>
      <c r="W51" s="275"/>
      <c r="X51" s="251">
        <f t="shared" si="19"/>
        <v>600</v>
      </c>
      <c r="Y51" s="153">
        <f t="shared" si="20"/>
        <v>530</v>
      </c>
    </row>
    <row r="52" spans="1:26" ht="21.95" customHeight="1">
      <c r="A52" s="13" t="s">
        <v>84</v>
      </c>
      <c r="B52" s="16">
        <v>301</v>
      </c>
      <c r="C52" s="16" t="s">
        <v>1</v>
      </c>
      <c r="D52" s="17">
        <v>99.87</v>
      </c>
      <c r="E52" s="292">
        <v>63</v>
      </c>
      <c r="F52" s="224">
        <v>72</v>
      </c>
      <c r="G52" s="263">
        <f t="shared" si="11"/>
        <v>7790</v>
      </c>
      <c r="H52" s="226">
        <f t="shared" si="12"/>
        <v>900</v>
      </c>
      <c r="I52" s="125"/>
      <c r="J52" s="126"/>
      <c r="K52" s="141"/>
      <c r="L52" s="185" t="str">
        <f t="shared" si="13"/>
        <v/>
      </c>
      <c r="M52" s="208" t="str">
        <f t="shared" si="14"/>
        <v/>
      </c>
      <c r="Q52" s="277"/>
      <c r="R52" s="284"/>
      <c r="S52" s="283" t="str">
        <f t="shared" si="15"/>
        <v/>
      </c>
      <c r="T52" s="283" t="str">
        <f t="shared" si="16"/>
        <v/>
      </c>
      <c r="U52" s="283" t="str">
        <f t="shared" si="17"/>
        <v/>
      </c>
      <c r="V52" s="283" t="str">
        <f t="shared" si="18"/>
        <v/>
      </c>
      <c r="W52" s="275"/>
      <c r="X52" s="251">
        <f t="shared" si="19"/>
        <v>900</v>
      </c>
      <c r="Y52" s="153">
        <f t="shared" si="20"/>
        <v>800</v>
      </c>
    </row>
    <row r="53" spans="1:26" ht="21.95" customHeight="1">
      <c r="A53" s="30"/>
      <c r="B53" s="16">
        <v>302</v>
      </c>
      <c r="C53" s="16" t="s">
        <v>1</v>
      </c>
      <c r="D53" s="17">
        <v>100.23</v>
      </c>
      <c r="E53" s="292">
        <v>51</v>
      </c>
      <c r="F53" s="224">
        <v>72</v>
      </c>
      <c r="G53" s="263">
        <f t="shared" si="11"/>
        <v>7818</v>
      </c>
      <c r="H53" s="226">
        <f t="shared" si="12"/>
        <v>910</v>
      </c>
      <c r="I53" s="125"/>
      <c r="J53" s="126"/>
      <c r="K53" s="141"/>
      <c r="L53" s="185" t="str">
        <f t="shared" si="13"/>
        <v/>
      </c>
      <c r="M53" s="208" t="str">
        <f t="shared" si="14"/>
        <v/>
      </c>
      <c r="Q53" s="277"/>
      <c r="R53" s="284"/>
      <c r="S53" s="283" t="str">
        <f t="shared" si="15"/>
        <v/>
      </c>
      <c r="T53" s="283" t="str">
        <f t="shared" si="16"/>
        <v/>
      </c>
      <c r="U53" s="283" t="str">
        <f t="shared" si="17"/>
        <v/>
      </c>
      <c r="V53" s="283" t="str">
        <f t="shared" si="18"/>
        <v/>
      </c>
      <c r="W53" s="275"/>
      <c r="X53" s="251">
        <f t="shared" si="19"/>
        <v>910</v>
      </c>
      <c r="Y53" s="153">
        <f t="shared" si="20"/>
        <v>810</v>
      </c>
    </row>
    <row r="54" spans="1:26" ht="21.95" customHeight="1">
      <c r="A54" s="30"/>
      <c r="B54" s="16">
        <v>303</v>
      </c>
      <c r="C54" s="16" t="s">
        <v>1</v>
      </c>
      <c r="D54" s="17">
        <v>102.73</v>
      </c>
      <c r="E54" s="292">
        <v>50</v>
      </c>
      <c r="F54" s="224">
        <v>72</v>
      </c>
      <c r="G54" s="263">
        <f t="shared" si="11"/>
        <v>8013</v>
      </c>
      <c r="H54" s="226">
        <f t="shared" si="12"/>
        <v>930</v>
      </c>
      <c r="I54" s="125"/>
      <c r="J54" s="126"/>
      <c r="K54" s="141"/>
      <c r="L54" s="185" t="str">
        <f t="shared" si="13"/>
        <v/>
      </c>
      <c r="M54" s="208" t="str">
        <f t="shared" si="14"/>
        <v/>
      </c>
      <c r="Q54" s="277"/>
      <c r="R54" s="284"/>
      <c r="S54" s="283" t="str">
        <f t="shared" si="15"/>
        <v/>
      </c>
      <c r="T54" s="283" t="str">
        <f t="shared" si="16"/>
        <v/>
      </c>
      <c r="U54" s="283" t="str">
        <f t="shared" si="17"/>
        <v/>
      </c>
      <c r="V54" s="283" t="str">
        <f t="shared" si="18"/>
        <v/>
      </c>
      <c r="W54" s="275"/>
      <c r="X54" s="251">
        <f t="shared" si="19"/>
        <v>930</v>
      </c>
      <c r="Y54" s="153">
        <f t="shared" si="20"/>
        <v>830</v>
      </c>
    </row>
    <row r="55" spans="1:26" ht="21.95" customHeight="1">
      <c r="A55" s="30"/>
      <c r="B55" s="16">
        <v>304</v>
      </c>
      <c r="C55" s="16" t="s">
        <v>12</v>
      </c>
      <c r="D55" s="17">
        <v>48.71</v>
      </c>
      <c r="E55" s="292">
        <v>30</v>
      </c>
      <c r="F55" s="224">
        <v>72</v>
      </c>
      <c r="G55" s="263">
        <f t="shared" si="11"/>
        <v>3799</v>
      </c>
      <c r="H55" s="226">
        <f t="shared" si="12"/>
        <v>440</v>
      </c>
      <c r="I55" s="125"/>
      <c r="J55" s="126"/>
      <c r="K55" s="141"/>
      <c r="L55" s="185" t="str">
        <f t="shared" si="13"/>
        <v/>
      </c>
      <c r="M55" s="208" t="str">
        <f t="shared" si="14"/>
        <v/>
      </c>
      <c r="Q55" s="277"/>
      <c r="R55" s="284"/>
      <c r="S55" s="283" t="str">
        <f t="shared" si="15"/>
        <v/>
      </c>
      <c r="T55" s="283" t="str">
        <f t="shared" si="16"/>
        <v/>
      </c>
      <c r="U55" s="283" t="str">
        <f t="shared" si="17"/>
        <v/>
      </c>
      <c r="V55" s="283" t="str">
        <f t="shared" si="18"/>
        <v/>
      </c>
      <c r="W55" s="275"/>
      <c r="X55" s="251">
        <f t="shared" si="19"/>
        <v>440</v>
      </c>
      <c r="Y55" s="153">
        <f t="shared" si="20"/>
        <v>390</v>
      </c>
    </row>
    <row r="56" spans="1:26" ht="21.95" customHeight="1">
      <c r="A56" s="21"/>
      <c r="B56" s="11">
        <v>305</v>
      </c>
      <c r="C56" s="11" t="s">
        <v>12</v>
      </c>
      <c r="D56" s="53">
        <v>48.14</v>
      </c>
      <c r="E56" s="293">
        <v>30</v>
      </c>
      <c r="F56" s="227">
        <v>72</v>
      </c>
      <c r="G56" s="266">
        <f t="shared" si="11"/>
        <v>3755</v>
      </c>
      <c r="H56" s="229">
        <f t="shared" si="12"/>
        <v>440</v>
      </c>
      <c r="I56" s="127"/>
      <c r="J56" s="128"/>
      <c r="K56" s="142"/>
      <c r="L56" s="186" t="str">
        <f t="shared" si="13"/>
        <v/>
      </c>
      <c r="M56" s="209" t="str">
        <f t="shared" si="14"/>
        <v/>
      </c>
      <c r="Q56" s="277"/>
      <c r="R56" s="284"/>
      <c r="S56" s="283" t="str">
        <f t="shared" si="15"/>
        <v/>
      </c>
      <c r="T56" s="283" t="str">
        <f t="shared" si="16"/>
        <v/>
      </c>
      <c r="U56" s="283" t="str">
        <f t="shared" si="17"/>
        <v/>
      </c>
      <c r="V56" s="283" t="str">
        <f t="shared" si="18"/>
        <v/>
      </c>
      <c r="W56" s="275"/>
      <c r="X56" s="251">
        <f t="shared" si="19"/>
        <v>440</v>
      </c>
      <c r="Y56" s="153">
        <f t="shared" si="20"/>
        <v>390</v>
      </c>
    </row>
    <row r="57" spans="1:26" ht="21.95" customHeight="1">
      <c r="A57" s="49" t="s">
        <v>62</v>
      </c>
      <c r="B57" s="271">
        <v>101</v>
      </c>
      <c r="C57" s="15" t="s">
        <v>1</v>
      </c>
      <c r="D57" s="97">
        <v>132.49</v>
      </c>
      <c r="E57" s="296">
        <v>108</v>
      </c>
      <c r="F57" s="232">
        <v>72</v>
      </c>
      <c r="G57" s="267">
        <f t="shared" si="11"/>
        <v>10334</v>
      </c>
      <c r="H57" s="231">
        <f t="shared" si="12"/>
        <v>1200</v>
      </c>
      <c r="I57" s="131"/>
      <c r="J57" s="132"/>
      <c r="K57" s="272"/>
      <c r="L57" s="187" t="str">
        <f t="shared" si="13"/>
        <v/>
      </c>
      <c r="M57" s="210" t="str">
        <f t="shared" si="14"/>
        <v/>
      </c>
      <c r="Q57" s="277"/>
      <c r="R57" s="284"/>
      <c r="S57" s="283" t="str">
        <f t="shared" si="15"/>
        <v/>
      </c>
      <c r="T57" s="283" t="str">
        <f t="shared" si="16"/>
        <v/>
      </c>
      <c r="U57" s="283" t="str">
        <f t="shared" si="17"/>
        <v/>
      </c>
      <c r="V57" s="283" t="str">
        <f t="shared" si="18"/>
        <v/>
      </c>
      <c r="W57" s="275"/>
      <c r="X57" s="256">
        <f t="shared" si="19"/>
        <v>1200</v>
      </c>
      <c r="Y57" s="155">
        <f t="shared" si="20"/>
        <v>1060</v>
      </c>
    </row>
    <row r="58" spans="1:26" ht="21.95" customHeight="1">
      <c r="A58" s="46"/>
      <c r="B58" s="52">
        <v>102</v>
      </c>
      <c r="C58" s="16" t="s">
        <v>1</v>
      </c>
      <c r="D58" s="53">
        <v>132.49</v>
      </c>
      <c r="E58" s="293">
        <v>108</v>
      </c>
      <c r="F58" s="224">
        <v>72</v>
      </c>
      <c r="G58" s="263">
        <f t="shared" si="11"/>
        <v>10334</v>
      </c>
      <c r="H58" s="229">
        <f t="shared" si="12"/>
        <v>1200</v>
      </c>
      <c r="I58" s="127"/>
      <c r="J58" s="128"/>
      <c r="K58" s="142"/>
      <c r="L58" s="186" t="str">
        <f t="shared" si="13"/>
        <v/>
      </c>
      <c r="M58" s="209" t="str">
        <f t="shared" si="14"/>
        <v/>
      </c>
      <c r="Q58" s="277"/>
      <c r="R58" s="284"/>
      <c r="S58" s="283" t="str">
        <f t="shared" si="15"/>
        <v/>
      </c>
      <c r="T58" s="283" t="str">
        <f t="shared" si="16"/>
        <v/>
      </c>
      <c r="U58" s="283" t="str">
        <f t="shared" si="17"/>
        <v/>
      </c>
      <c r="V58" s="283" t="str">
        <f>IF(J58="","",ROUNDUP(H58/2,0))</f>
        <v/>
      </c>
      <c r="W58" s="275"/>
      <c r="X58" s="257">
        <f t="shared" si="19"/>
        <v>1200</v>
      </c>
      <c r="Y58" s="152">
        <f t="shared" si="20"/>
        <v>1060</v>
      </c>
    </row>
    <row r="59" spans="1:26" ht="24.75" customHeight="1" thickBot="1">
      <c r="A59" s="299" t="s">
        <v>28</v>
      </c>
      <c r="B59" s="300"/>
      <c r="C59" s="2"/>
      <c r="D59" s="109"/>
      <c r="E59" s="233"/>
      <c r="F59" s="233"/>
      <c r="G59" s="234"/>
      <c r="H59" s="235"/>
      <c r="I59" s="136"/>
      <c r="J59" s="113"/>
      <c r="K59" s="145"/>
      <c r="L59" s="191">
        <f>SUM(L12:L43)+SUM(L50:L58)</f>
        <v>0</v>
      </c>
      <c r="M59" s="216">
        <f>SUM(M12:M43)+SUM(M50:M58)</f>
        <v>0</v>
      </c>
      <c r="N59" s="60"/>
      <c r="Q59" s="277"/>
      <c r="R59" s="277"/>
      <c r="S59" s="283"/>
      <c r="T59" s="283"/>
      <c r="U59" s="283"/>
      <c r="V59" s="283"/>
      <c r="W59" s="275"/>
      <c r="X59" s="254"/>
      <c r="Y59" s="255"/>
    </row>
    <row r="60" spans="1:26" ht="20.25" customHeight="1" thickTop="1">
      <c r="H60" s="148"/>
      <c r="I60" s="80"/>
      <c r="J60" s="80"/>
      <c r="K60" s="80"/>
      <c r="L60" s="192"/>
      <c r="M60" s="217"/>
      <c r="Q60" s="277"/>
      <c r="R60" s="277"/>
      <c r="S60" s="283"/>
      <c r="T60" s="283"/>
      <c r="U60" s="283"/>
      <c r="V60" s="283"/>
      <c r="W60" s="276"/>
      <c r="X60" s="14"/>
      <c r="Y60" s="178"/>
      <c r="Z60" s="14"/>
    </row>
    <row r="61" spans="1:26" ht="25.5" customHeight="1" thickBot="1">
      <c r="A61" s="103" t="s">
        <v>90</v>
      </c>
      <c r="G61" s="82"/>
      <c r="H61" s="148"/>
      <c r="I61" s="80"/>
      <c r="J61" s="80"/>
      <c r="K61" s="80"/>
      <c r="L61" s="192"/>
      <c r="M61" s="217"/>
      <c r="N61" s="82"/>
      <c r="Q61" s="277"/>
      <c r="R61" s="277"/>
      <c r="S61" s="283"/>
      <c r="T61" s="283"/>
      <c r="U61" s="283"/>
      <c r="V61" s="283"/>
      <c r="W61" s="276"/>
      <c r="X61" s="14"/>
      <c r="Y61" s="178"/>
      <c r="Z61" s="14"/>
    </row>
    <row r="62" spans="1:26" ht="30" customHeight="1" thickTop="1">
      <c r="B62" s="317" t="s">
        <v>79</v>
      </c>
      <c r="C62" s="317" t="s">
        <v>80</v>
      </c>
      <c r="D62" s="311" t="s">
        <v>6</v>
      </c>
      <c r="E62" s="313" t="s">
        <v>86</v>
      </c>
      <c r="F62" s="220" t="s">
        <v>88</v>
      </c>
      <c r="G62" s="313" t="s">
        <v>124</v>
      </c>
      <c r="H62" s="309" t="s">
        <v>128</v>
      </c>
      <c r="I62" s="297" t="s">
        <v>78</v>
      </c>
      <c r="J62" s="298"/>
      <c r="K62" s="314" t="s">
        <v>106</v>
      </c>
      <c r="L62" s="307" t="s">
        <v>112</v>
      </c>
      <c r="M62" s="308"/>
      <c r="Q62" s="277"/>
      <c r="R62" s="277"/>
      <c r="S62" s="335" t="s">
        <v>78</v>
      </c>
      <c r="T62" s="335"/>
      <c r="U62" s="333" t="s">
        <v>134</v>
      </c>
      <c r="V62" s="333" t="s">
        <v>134</v>
      </c>
      <c r="W62" s="275"/>
      <c r="X62" s="169" t="s">
        <v>107</v>
      </c>
      <c r="Y62" s="161" t="s">
        <v>108</v>
      </c>
    </row>
    <row r="63" spans="1:26" ht="16.5" customHeight="1">
      <c r="B63" s="317"/>
      <c r="C63" s="317"/>
      <c r="D63" s="312"/>
      <c r="E63" s="312"/>
      <c r="F63" s="221" t="s">
        <v>87</v>
      </c>
      <c r="G63" s="312"/>
      <c r="H63" s="310"/>
      <c r="I63" s="105" t="s">
        <v>81</v>
      </c>
      <c r="J63" s="102" t="s">
        <v>82</v>
      </c>
      <c r="K63" s="315"/>
      <c r="L63" s="246" t="s">
        <v>113</v>
      </c>
      <c r="M63" s="204" t="s">
        <v>114</v>
      </c>
      <c r="Q63" s="277"/>
      <c r="R63" s="277"/>
      <c r="S63" s="285" t="s">
        <v>81</v>
      </c>
      <c r="T63" s="285" t="s">
        <v>82</v>
      </c>
      <c r="U63" s="334"/>
      <c r="V63" s="334"/>
      <c r="W63" s="275"/>
      <c r="X63" s="170" t="s">
        <v>92</v>
      </c>
      <c r="Y63" s="171" t="s">
        <v>92</v>
      </c>
    </row>
    <row r="64" spans="1:26" ht="21.95" customHeight="1">
      <c r="B64" s="274" t="s">
        <v>131</v>
      </c>
      <c r="C64" s="2" t="s">
        <v>14</v>
      </c>
      <c r="D64" s="18">
        <v>663.78</v>
      </c>
      <c r="E64" s="236">
        <v>600</v>
      </c>
      <c r="F64" s="247"/>
      <c r="G64" s="268">
        <v>51780</v>
      </c>
      <c r="H64" s="237">
        <f t="shared" ref="H64:H70" si="21">IF(M$2="中間期","",IF(M$2="夏季",X64,Y64))</f>
        <v>5980</v>
      </c>
      <c r="I64" s="137"/>
      <c r="J64" s="138"/>
      <c r="K64" s="94"/>
      <c r="L64" s="193" t="str">
        <f t="shared" ref="L64:L70" si="22">IF(AND(I64="",J64=""),"",SUM(S64:T64))</f>
        <v/>
      </c>
      <c r="M64" s="218" t="str">
        <f t="shared" ref="M64:M70" si="23">IF(K64="","",SUM(U64:V64))</f>
        <v/>
      </c>
      <c r="Q64" s="277">
        <f>G64/D64</f>
        <v>78.007773659947574</v>
      </c>
      <c r="R64" s="277"/>
      <c r="S64" s="283" t="str">
        <f>IF(I64="","",G64)</f>
        <v/>
      </c>
      <c r="T64" s="283" t="str">
        <f t="shared" ref="T64:T70" si="24">IF(J64="","",ROUNDUP(G64/2,0))</f>
        <v/>
      </c>
      <c r="U64" s="283" t="str">
        <f t="shared" ref="U64:U70" si="25">IF(I64="","",H64)</f>
        <v/>
      </c>
      <c r="V64" s="283" t="str">
        <f t="shared" ref="V64:V70" si="26">IF(J64="","",ROUNDUP(H64/2,0))</f>
        <v/>
      </c>
      <c r="W64" s="275"/>
      <c r="X64" s="172">
        <f t="shared" ref="X64:X70" si="27">ROUNDUP(D64*$V$2,-1)</f>
        <v>5980</v>
      </c>
      <c r="Y64" s="173">
        <f t="shared" ref="Y64:Y70" si="28">ROUNDUP(D64*$V$3,-1)</f>
        <v>5320</v>
      </c>
    </row>
    <row r="65" spans="1:25" ht="21.95" customHeight="1">
      <c r="B65" s="10"/>
      <c r="C65" s="2" t="s">
        <v>15</v>
      </c>
      <c r="D65" s="18">
        <v>481.23</v>
      </c>
      <c r="E65" s="236" t="s">
        <v>63</v>
      </c>
      <c r="F65" s="247"/>
      <c r="G65" s="268">
        <v>37540</v>
      </c>
      <c r="H65" s="237">
        <f t="shared" si="21"/>
        <v>4340</v>
      </c>
      <c r="I65" s="137"/>
      <c r="J65" s="138"/>
      <c r="K65" s="94"/>
      <c r="L65" s="193" t="str">
        <f t="shared" si="22"/>
        <v/>
      </c>
      <c r="M65" s="218" t="str">
        <f t="shared" si="23"/>
        <v/>
      </c>
      <c r="Q65" s="277">
        <f t="shared" ref="Q65:Q70" si="29">G65/D65</f>
        <v>78.008436714253051</v>
      </c>
      <c r="R65" s="277"/>
      <c r="S65" s="283" t="str">
        <f t="shared" ref="S65:S70" si="30">IF(I65="","",G65)</f>
        <v/>
      </c>
      <c r="T65" s="283" t="str">
        <f t="shared" si="24"/>
        <v/>
      </c>
      <c r="U65" s="283" t="str">
        <f t="shared" si="25"/>
        <v/>
      </c>
      <c r="V65" s="283" t="str">
        <f t="shared" si="26"/>
        <v/>
      </c>
      <c r="W65" s="275"/>
      <c r="X65" s="172">
        <f t="shared" si="27"/>
        <v>4340</v>
      </c>
      <c r="Y65" s="173">
        <f t="shared" si="28"/>
        <v>3850</v>
      </c>
    </row>
    <row r="66" spans="1:25" ht="21.95" customHeight="1">
      <c r="B66" s="10"/>
      <c r="C66" s="15" t="s">
        <v>16</v>
      </c>
      <c r="D66" s="19">
        <v>55.39</v>
      </c>
      <c r="E66" s="238">
        <v>33</v>
      </c>
      <c r="F66" s="248"/>
      <c r="G66" s="269">
        <v>4320</v>
      </c>
      <c r="H66" s="225">
        <f t="shared" si="21"/>
        <v>500</v>
      </c>
      <c r="I66" s="123"/>
      <c r="J66" s="124"/>
      <c r="K66" s="140"/>
      <c r="L66" s="187" t="str">
        <f t="shared" si="22"/>
        <v/>
      </c>
      <c r="M66" s="210" t="str">
        <f t="shared" si="23"/>
        <v/>
      </c>
      <c r="Q66" s="277">
        <f t="shared" si="29"/>
        <v>77.992417403863513</v>
      </c>
      <c r="R66" s="277"/>
      <c r="S66" s="283" t="str">
        <f t="shared" si="30"/>
        <v/>
      </c>
      <c r="T66" s="283" t="str">
        <f t="shared" si="24"/>
        <v/>
      </c>
      <c r="U66" s="283" t="str">
        <f t="shared" si="25"/>
        <v/>
      </c>
      <c r="V66" s="283" t="str">
        <f t="shared" si="26"/>
        <v/>
      </c>
      <c r="W66" s="275"/>
      <c r="X66" s="174">
        <f t="shared" si="27"/>
        <v>500</v>
      </c>
      <c r="Y66" s="155">
        <f t="shared" si="28"/>
        <v>450</v>
      </c>
    </row>
    <row r="67" spans="1:25" ht="21.95" customHeight="1">
      <c r="B67" s="10"/>
      <c r="C67" s="16" t="s">
        <v>17</v>
      </c>
      <c r="D67" s="20">
        <v>55.39</v>
      </c>
      <c r="E67" s="239">
        <v>33</v>
      </c>
      <c r="F67" s="249"/>
      <c r="G67" s="270">
        <v>4320</v>
      </c>
      <c r="H67" s="226">
        <f t="shared" si="21"/>
        <v>500</v>
      </c>
      <c r="I67" s="125"/>
      <c r="J67" s="126"/>
      <c r="K67" s="141"/>
      <c r="L67" s="185" t="str">
        <f t="shared" si="22"/>
        <v/>
      </c>
      <c r="M67" s="208" t="str">
        <f t="shared" si="23"/>
        <v/>
      </c>
      <c r="Q67" s="277">
        <f t="shared" si="29"/>
        <v>77.992417403863513</v>
      </c>
      <c r="R67" s="277"/>
      <c r="S67" s="283" t="str">
        <f t="shared" si="30"/>
        <v/>
      </c>
      <c r="T67" s="283" t="str">
        <f t="shared" si="24"/>
        <v/>
      </c>
      <c r="U67" s="283" t="str">
        <f t="shared" si="25"/>
        <v/>
      </c>
      <c r="V67" s="283" t="str">
        <f t="shared" si="26"/>
        <v/>
      </c>
      <c r="W67" s="275"/>
      <c r="X67" s="175">
        <f t="shared" si="27"/>
        <v>500</v>
      </c>
      <c r="Y67" s="153">
        <f t="shared" si="28"/>
        <v>450</v>
      </c>
    </row>
    <row r="68" spans="1:25" ht="21.95" customHeight="1">
      <c r="B68" s="10"/>
      <c r="C68" s="16" t="s">
        <v>18</v>
      </c>
      <c r="D68" s="20">
        <v>55.39</v>
      </c>
      <c r="E68" s="239">
        <v>34</v>
      </c>
      <c r="F68" s="249"/>
      <c r="G68" s="270">
        <v>4320</v>
      </c>
      <c r="H68" s="226">
        <f t="shared" si="21"/>
        <v>500</v>
      </c>
      <c r="I68" s="125"/>
      <c r="J68" s="126"/>
      <c r="K68" s="141"/>
      <c r="L68" s="185" t="str">
        <f t="shared" si="22"/>
        <v/>
      </c>
      <c r="M68" s="208" t="str">
        <f t="shared" si="23"/>
        <v/>
      </c>
      <c r="Q68" s="277">
        <f t="shared" si="29"/>
        <v>77.992417403863513</v>
      </c>
      <c r="R68" s="277"/>
      <c r="S68" s="283" t="str">
        <f t="shared" si="30"/>
        <v/>
      </c>
      <c r="T68" s="283" t="str">
        <f t="shared" si="24"/>
        <v/>
      </c>
      <c r="U68" s="283" t="str">
        <f t="shared" si="25"/>
        <v/>
      </c>
      <c r="V68" s="283" t="str">
        <f t="shared" si="26"/>
        <v/>
      </c>
      <c r="W68" s="275"/>
      <c r="X68" s="175">
        <f t="shared" si="27"/>
        <v>500</v>
      </c>
      <c r="Y68" s="153">
        <f>ROUNDUP(D68*$V$3,-1)</f>
        <v>450</v>
      </c>
    </row>
    <row r="69" spans="1:25" ht="21.95" customHeight="1">
      <c r="B69" s="10"/>
      <c r="C69" s="16" t="s">
        <v>19</v>
      </c>
      <c r="D69" s="20">
        <v>43.76</v>
      </c>
      <c r="E69" s="239">
        <v>21</v>
      </c>
      <c r="F69" s="249"/>
      <c r="G69" s="270">
        <v>3420</v>
      </c>
      <c r="H69" s="226">
        <f t="shared" si="21"/>
        <v>400</v>
      </c>
      <c r="I69" s="125"/>
      <c r="J69" s="126"/>
      <c r="K69" s="141"/>
      <c r="L69" s="185" t="str">
        <f t="shared" si="22"/>
        <v/>
      </c>
      <c r="M69" s="208" t="str">
        <f t="shared" si="23"/>
        <v/>
      </c>
      <c r="Q69" s="277">
        <f t="shared" si="29"/>
        <v>78.153564899451553</v>
      </c>
      <c r="R69" s="277"/>
      <c r="S69" s="283" t="str">
        <f t="shared" si="30"/>
        <v/>
      </c>
      <c r="T69" s="283" t="str">
        <f t="shared" si="24"/>
        <v/>
      </c>
      <c r="U69" s="283" t="str">
        <f t="shared" si="25"/>
        <v/>
      </c>
      <c r="V69" s="283" t="str">
        <f t="shared" si="26"/>
        <v/>
      </c>
      <c r="W69" s="275"/>
      <c r="X69" s="175">
        <f t="shared" si="27"/>
        <v>400</v>
      </c>
      <c r="Y69" s="153">
        <f t="shared" si="28"/>
        <v>360</v>
      </c>
    </row>
    <row r="70" spans="1:25" ht="21.95" customHeight="1">
      <c r="B70" s="10"/>
      <c r="C70" s="16" t="s">
        <v>20</v>
      </c>
      <c r="D70" s="20">
        <v>43.76</v>
      </c>
      <c r="E70" s="239">
        <v>21</v>
      </c>
      <c r="F70" s="249"/>
      <c r="G70" s="270">
        <v>3420</v>
      </c>
      <c r="H70" s="273">
        <f t="shared" si="21"/>
        <v>400</v>
      </c>
      <c r="I70" s="125"/>
      <c r="J70" s="126"/>
      <c r="K70" s="141"/>
      <c r="L70" s="185" t="str">
        <f t="shared" si="22"/>
        <v/>
      </c>
      <c r="M70" s="208" t="str">
        <f t="shared" si="23"/>
        <v/>
      </c>
      <c r="Q70" s="277">
        <f t="shared" si="29"/>
        <v>78.153564899451553</v>
      </c>
      <c r="R70" s="277"/>
      <c r="S70" s="283" t="str">
        <f t="shared" si="30"/>
        <v/>
      </c>
      <c r="T70" s="283" t="str">
        <f t="shared" si="24"/>
        <v/>
      </c>
      <c r="U70" s="283" t="str">
        <f t="shared" si="25"/>
        <v/>
      </c>
      <c r="V70" s="283" t="str">
        <f t="shared" si="26"/>
        <v/>
      </c>
      <c r="W70" s="275"/>
      <c r="X70" s="175">
        <f t="shared" si="27"/>
        <v>400</v>
      </c>
      <c r="Y70" s="153">
        <f t="shared" si="28"/>
        <v>360</v>
      </c>
    </row>
    <row r="71" spans="1:25" ht="24.75" customHeight="1" thickBot="1">
      <c r="B71" s="299" t="s">
        <v>28</v>
      </c>
      <c r="C71" s="304"/>
      <c r="D71" s="110"/>
      <c r="E71" s="110"/>
      <c r="F71" s="301" t="s">
        <v>91</v>
      </c>
      <c r="G71" s="302"/>
      <c r="H71" s="147"/>
      <c r="I71" s="107"/>
      <c r="J71" s="108"/>
      <c r="K71" s="145"/>
      <c r="L71" s="194">
        <f>SUM(L64:L70)</f>
        <v>0</v>
      </c>
      <c r="M71" s="219">
        <f>SUM(M64:M70)</f>
        <v>0</v>
      </c>
      <c r="Q71" s="277" t="e">
        <f>G71/D71</f>
        <v>#DIV/0!</v>
      </c>
      <c r="R71" s="277"/>
      <c r="S71" s="283"/>
      <c r="T71" s="283"/>
      <c r="U71" s="283"/>
      <c r="V71" s="283"/>
      <c r="W71" s="275"/>
      <c r="X71" s="176"/>
      <c r="Y71" s="177"/>
    </row>
    <row r="72" spans="1:25" ht="14.25" thickTop="1">
      <c r="Q72" s="277"/>
      <c r="R72" s="277"/>
      <c r="S72" s="278"/>
      <c r="T72" s="278"/>
      <c r="U72" s="278"/>
      <c r="V72" s="278"/>
      <c r="W72" s="275"/>
    </row>
    <row r="73" spans="1:25" hidden="1">
      <c r="A73" t="s">
        <v>4</v>
      </c>
      <c r="C73" s="24">
        <v>0</v>
      </c>
      <c r="D73" t="s">
        <v>5</v>
      </c>
      <c r="G73" s="59" t="s">
        <v>66</v>
      </c>
      <c r="H73" s="80" t="s">
        <v>69</v>
      </c>
      <c r="N73" s="59" t="s">
        <v>71</v>
      </c>
      <c r="Q73" s="277"/>
      <c r="R73" s="277"/>
      <c r="S73" s="278"/>
      <c r="T73" s="278"/>
      <c r="U73" s="278"/>
      <c r="V73" s="278"/>
      <c r="W73" s="275"/>
      <c r="X73" s="80" t="s">
        <v>69</v>
      </c>
      <c r="Y73" s="158" t="s">
        <v>70</v>
      </c>
    </row>
    <row r="74" spans="1:25" hidden="1">
      <c r="B74" s="5" t="s">
        <v>21</v>
      </c>
      <c r="C74" s="25">
        <v>0</v>
      </c>
      <c r="F74" t="s">
        <v>64</v>
      </c>
      <c r="G74" s="81">
        <v>14266139</v>
      </c>
      <c r="I74" s="80"/>
      <c r="J74" s="80"/>
      <c r="K74" s="80"/>
      <c r="L74" s="192"/>
      <c r="M74" s="192"/>
      <c r="N74" s="80"/>
      <c r="Q74" s="277"/>
      <c r="R74" s="277"/>
      <c r="S74" s="283"/>
      <c r="T74" s="283"/>
      <c r="U74" s="283"/>
      <c r="V74" s="283"/>
      <c r="W74" s="275"/>
      <c r="Y74" s="81">
        <v>5375487</v>
      </c>
    </row>
    <row r="75" spans="1:25" hidden="1">
      <c r="B75" s="26" t="s">
        <v>22</v>
      </c>
      <c r="C75" s="25" t="s">
        <v>110</v>
      </c>
      <c r="F75" t="s">
        <v>65</v>
      </c>
      <c r="G75" s="81">
        <v>12102964</v>
      </c>
      <c r="I75" s="80"/>
      <c r="J75" s="80"/>
      <c r="K75" s="80"/>
      <c r="L75" s="192"/>
      <c r="M75" s="192"/>
      <c r="N75" s="80"/>
      <c r="Q75" s="277"/>
      <c r="R75" s="277"/>
      <c r="S75" s="283"/>
      <c r="T75" s="283"/>
      <c r="U75" s="283"/>
      <c r="V75" s="283"/>
      <c r="W75" s="275"/>
      <c r="Y75" s="81">
        <v>4599099</v>
      </c>
    </row>
    <row r="76" spans="1:25" hidden="1">
      <c r="F76" t="s">
        <v>67</v>
      </c>
      <c r="H76" s="81">
        <v>11781531</v>
      </c>
      <c r="I76" s="80"/>
      <c r="J76" s="80"/>
      <c r="K76" s="80"/>
      <c r="L76" s="192"/>
      <c r="M76" s="192"/>
      <c r="N76" s="80">
        <v>6072617</v>
      </c>
      <c r="Q76" s="277"/>
      <c r="R76" s="277"/>
      <c r="S76" s="283"/>
      <c r="T76" s="283"/>
      <c r="U76" s="283"/>
      <c r="V76" s="283"/>
      <c r="W76" s="275"/>
      <c r="X76" s="81">
        <v>11781531</v>
      </c>
      <c r="Y76" s="81"/>
    </row>
    <row r="77" spans="1:25" hidden="1">
      <c r="F77" t="s">
        <v>68</v>
      </c>
      <c r="H77" s="81">
        <v>12495866</v>
      </c>
      <c r="I77" s="80"/>
      <c r="J77" s="80"/>
      <c r="K77" s="80"/>
      <c r="L77" s="192"/>
      <c r="M77" s="192"/>
      <c r="N77" s="80">
        <v>7699386</v>
      </c>
      <c r="Q77" s="277"/>
      <c r="R77" s="277"/>
      <c r="S77" s="283"/>
      <c r="T77" s="283"/>
      <c r="U77" s="283"/>
      <c r="V77" s="283"/>
      <c r="W77" s="275"/>
      <c r="X77" s="81">
        <v>12495866</v>
      </c>
      <c r="Y77" s="81"/>
    </row>
    <row r="78" spans="1:25" hidden="1">
      <c r="Q78" s="277"/>
      <c r="R78" s="277"/>
      <c r="S78" s="278"/>
      <c r="T78" s="278"/>
      <c r="U78" s="278"/>
      <c r="V78" s="278"/>
      <c r="W78" s="275"/>
    </row>
    <row r="79" spans="1:25" hidden="1">
      <c r="Q79" s="277"/>
      <c r="R79" s="277"/>
      <c r="S79" s="278"/>
      <c r="T79" s="278"/>
      <c r="U79" s="278"/>
      <c r="V79" s="278"/>
      <c r="W79" s="275"/>
    </row>
    <row r="80" spans="1:25" hidden="1">
      <c r="A80" t="s">
        <v>23</v>
      </c>
      <c r="C80" s="27">
        <v>0</v>
      </c>
      <c r="D80" t="s">
        <v>5</v>
      </c>
      <c r="Q80" s="277"/>
      <c r="R80" s="277"/>
      <c r="S80" s="278"/>
      <c r="T80" s="278"/>
      <c r="U80" s="278"/>
      <c r="V80" s="278"/>
      <c r="W80" s="275"/>
    </row>
    <row r="81" spans="1:25" hidden="1">
      <c r="Q81" s="277"/>
      <c r="R81" s="277"/>
      <c r="S81" s="278"/>
      <c r="T81" s="278"/>
      <c r="U81" s="278"/>
      <c r="V81" s="278"/>
      <c r="W81" s="275"/>
    </row>
    <row r="82" spans="1:25" hidden="1">
      <c r="B82" s="28" t="s">
        <v>24</v>
      </c>
      <c r="C82" s="29"/>
      <c r="D82" s="28" t="s">
        <v>25</v>
      </c>
      <c r="E82" s="41"/>
      <c r="F82" s="41"/>
      <c r="G82" s="70"/>
      <c r="H82" s="84"/>
      <c r="Q82" s="277"/>
      <c r="R82" s="277"/>
      <c r="S82" s="278"/>
      <c r="T82" s="278"/>
      <c r="U82" s="278"/>
      <c r="V82" s="278"/>
      <c r="W82" s="275"/>
      <c r="X82" s="84"/>
    </row>
    <row r="83" spans="1:25" hidden="1">
      <c r="A83" s="31" t="s">
        <v>21</v>
      </c>
      <c r="B83" s="21" t="s">
        <v>26</v>
      </c>
      <c r="C83" s="32" t="s">
        <v>27</v>
      </c>
      <c r="D83" s="21" t="s">
        <v>26</v>
      </c>
      <c r="E83" s="55"/>
      <c r="F83" s="55"/>
      <c r="G83" s="71" t="s">
        <v>27</v>
      </c>
      <c r="H83" s="85"/>
      <c r="Q83" s="277"/>
      <c r="R83" s="277"/>
      <c r="S83" s="278"/>
      <c r="T83" s="278"/>
      <c r="U83" s="278"/>
      <c r="V83" s="278"/>
      <c r="W83" s="275"/>
      <c r="X83" s="85"/>
    </row>
    <row r="84" spans="1:25" hidden="1">
      <c r="B84" s="33">
        <v>0</v>
      </c>
      <c r="C84" s="34">
        <v>0</v>
      </c>
      <c r="D84" s="33">
        <v>0</v>
      </c>
      <c r="E84" s="33"/>
      <c r="F84" s="33"/>
      <c r="G84" s="72">
        <v>0</v>
      </c>
      <c r="H84" s="86" t="s">
        <v>28</v>
      </c>
      <c r="Q84" s="277"/>
      <c r="R84" s="277"/>
      <c r="S84" s="278"/>
      <c r="T84" s="278"/>
      <c r="U84" s="278"/>
      <c r="V84" s="278"/>
      <c r="W84" s="275"/>
      <c r="X84" s="86" t="s">
        <v>28</v>
      </c>
    </row>
    <row r="85" spans="1:25" hidden="1">
      <c r="B85" s="18" t="s">
        <v>29</v>
      </c>
      <c r="C85" s="35">
        <v>0</v>
      </c>
      <c r="D85" s="18" t="s">
        <v>29</v>
      </c>
      <c r="E85" s="56"/>
      <c r="F85" s="56"/>
      <c r="G85" s="73">
        <v>0</v>
      </c>
      <c r="H85" s="87"/>
      <c r="Q85" s="277"/>
      <c r="R85" s="277"/>
      <c r="S85" s="278"/>
      <c r="T85" s="278"/>
      <c r="U85" s="278"/>
      <c r="V85" s="278"/>
      <c r="W85" s="275"/>
      <c r="X85" s="87"/>
    </row>
    <row r="86" spans="1:25" ht="14.25" hidden="1" thickBot="1">
      <c r="B86" s="36" t="s">
        <v>30</v>
      </c>
      <c r="C86" s="2"/>
      <c r="D86" s="37"/>
      <c r="E86" s="14"/>
      <c r="F86" s="14"/>
      <c r="G86" s="74" t="s">
        <v>31</v>
      </c>
      <c r="H86" s="88">
        <v>0</v>
      </c>
      <c r="Q86" s="277"/>
      <c r="R86" s="277"/>
      <c r="S86" s="278"/>
      <c r="T86" s="278"/>
      <c r="U86" s="278"/>
      <c r="V86" s="278"/>
      <c r="W86" s="275"/>
      <c r="X86" s="88">
        <v>0</v>
      </c>
      <c r="Y86" s="158" t="s">
        <v>32</v>
      </c>
    </row>
    <row r="87" spans="1:25" hidden="1">
      <c r="B87" s="10"/>
      <c r="C87" s="2" t="s">
        <v>33</v>
      </c>
      <c r="D87" s="2" t="s">
        <v>34</v>
      </c>
      <c r="E87" s="14"/>
      <c r="F87" s="14"/>
      <c r="G87" s="60"/>
      <c r="H87" s="89"/>
      <c r="I87" s="61"/>
      <c r="J87" s="61"/>
      <c r="K87" s="61"/>
      <c r="L87" s="195"/>
      <c r="M87" s="195"/>
      <c r="Q87" s="277"/>
      <c r="R87" s="277"/>
      <c r="S87" s="288"/>
      <c r="T87" s="288"/>
      <c r="U87" s="288"/>
      <c r="V87" s="288"/>
      <c r="W87" s="275"/>
      <c r="X87" s="89"/>
      <c r="Y87" s="61">
        <v>0</v>
      </c>
    </row>
    <row r="88" spans="1:25" hidden="1">
      <c r="B88" s="4"/>
      <c r="C88" s="35">
        <v>318600</v>
      </c>
      <c r="D88" s="35">
        <v>120833</v>
      </c>
      <c r="E88" s="38"/>
      <c r="F88" s="38"/>
      <c r="Q88" s="277"/>
      <c r="R88" s="277"/>
      <c r="S88" s="278"/>
      <c r="T88" s="278"/>
      <c r="U88" s="278"/>
      <c r="V88" s="278"/>
      <c r="W88" s="275"/>
    </row>
    <row r="89" spans="1:25" hidden="1">
      <c r="B89" s="14"/>
      <c r="C89" s="38"/>
      <c r="D89" s="38"/>
      <c r="E89" s="38"/>
      <c r="F89" s="38"/>
      <c r="Q89" s="277"/>
      <c r="R89" s="277"/>
      <c r="S89" s="278"/>
      <c r="T89" s="278"/>
      <c r="U89" s="278"/>
      <c r="V89" s="278"/>
      <c r="W89" s="275"/>
    </row>
    <row r="90" spans="1:25" hidden="1">
      <c r="B90" s="28" t="s">
        <v>24</v>
      </c>
      <c r="C90" s="29"/>
      <c r="D90" s="28" t="s">
        <v>25</v>
      </c>
      <c r="E90" s="41"/>
      <c r="F90" s="41"/>
      <c r="G90" s="70"/>
      <c r="H90" s="84"/>
      <c r="Q90" s="277"/>
      <c r="R90" s="277"/>
      <c r="S90" s="278"/>
      <c r="T90" s="278"/>
      <c r="U90" s="278"/>
      <c r="V90" s="278"/>
      <c r="W90" s="275"/>
      <c r="X90" s="84"/>
    </row>
    <row r="91" spans="1:25" hidden="1">
      <c r="A91" s="31" t="s">
        <v>35</v>
      </c>
      <c r="B91" s="21" t="s">
        <v>26</v>
      </c>
      <c r="C91" s="32" t="s">
        <v>27</v>
      </c>
      <c r="D91" s="21" t="s">
        <v>26</v>
      </c>
      <c r="E91" s="55"/>
      <c r="F91" s="55"/>
      <c r="G91" s="71" t="s">
        <v>27</v>
      </c>
      <c r="H91" s="85"/>
      <c r="Q91" s="277"/>
      <c r="R91" s="277"/>
      <c r="S91" s="278"/>
      <c r="T91" s="278"/>
      <c r="U91" s="278"/>
      <c r="V91" s="278"/>
      <c r="W91" s="275"/>
      <c r="X91" s="85"/>
    </row>
    <row r="92" spans="1:25" hidden="1">
      <c r="B92" s="33">
        <v>0</v>
      </c>
      <c r="C92" s="34">
        <v>0</v>
      </c>
      <c r="D92" s="33">
        <v>0</v>
      </c>
      <c r="E92" s="33"/>
      <c r="F92" s="33"/>
      <c r="G92" s="72">
        <v>0</v>
      </c>
      <c r="H92" s="86" t="s">
        <v>28</v>
      </c>
      <c r="Q92" s="277"/>
      <c r="R92" s="277"/>
      <c r="S92" s="278"/>
      <c r="T92" s="278"/>
      <c r="U92" s="278"/>
      <c r="V92" s="278"/>
      <c r="W92" s="275"/>
      <c r="X92" s="86" t="s">
        <v>28</v>
      </c>
    </row>
    <row r="93" spans="1:25" hidden="1">
      <c r="B93" s="18" t="s">
        <v>29</v>
      </c>
      <c r="C93" s="35">
        <v>0</v>
      </c>
      <c r="D93" s="18" t="s">
        <v>29</v>
      </c>
      <c r="E93" s="56"/>
      <c r="F93" s="56"/>
      <c r="G93" s="73">
        <v>0</v>
      </c>
      <c r="H93" s="87"/>
      <c r="Q93" s="277"/>
      <c r="R93" s="277"/>
      <c r="S93" s="278"/>
      <c r="T93" s="278"/>
      <c r="U93" s="278"/>
      <c r="V93" s="278"/>
      <c r="W93" s="275"/>
      <c r="X93" s="87"/>
    </row>
    <row r="94" spans="1:25" ht="14.25" hidden="1" thickBot="1">
      <c r="B94" s="36" t="s">
        <v>30</v>
      </c>
      <c r="C94" s="2"/>
      <c r="D94" s="37"/>
      <c r="E94" s="14"/>
      <c r="F94" s="14"/>
      <c r="G94" s="74" t="s">
        <v>31</v>
      </c>
      <c r="H94" s="88">
        <v>0</v>
      </c>
      <c r="Q94" s="277"/>
      <c r="R94" s="277"/>
      <c r="S94" s="278"/>
      <c r="T94" s="278"/>
      <c r="U94" s="278"/>
      <c r="V94" s="278"/>
      <c r="W94" s="275"/>
      <c r="X94" s="88">
        <v>0</v>
      </c>
      <c r="Y94" s="158" t="s">
        <v>36</v>
      </c>
    </row>
    <row r="95" spans="1:25" hidden="1">
      <c r="B95" s="10"/>
      <c r="C95" s="2" t="s">
        <v>33</v>
      </c>
      <c r="D95" s="2" t="s">
        <v>34</v>
      </c>
      <c r="E95" s="14"/>
      <c r="F95" s="14"/>
      <c r="G95" s="60"/>
      <c r="H95" s="89"/>
      <c r="I95" s="61"/>
      <c r="J95" s="61"/>
      <c r="K95" s="61"/>
      <c r="L95" s="195"/>
      <c r="M95" s="195"/>
      <c r="Q95" s="277"/>
      <c r="R95" s="277"/>
      <c r="S95" s="288"/>
      <c r="T95" s="288"/>
      <c r="U95" s="288"/>
      <c r="V95" s="288"/>
      <c r="W95" s="275"/>
      <c r="X95" s="89"/>
      <c r="Y95" s="61">
        <v>0</v>
      </c>
    </row>
    <row r="96" spans="1:25" hidden="1">
      <c r="B96" s="4"/>
      <c r="C96" s="35">
        <v>318600</v>
      </c>
      <c r="D96" s="35">
        <v>120833</v>
      </c>
      <c r="E96" s="38"/>
      <c r="F96" s="38"/>
      <c r="Q96" s="277"/>
      <c r="R96" s="277"/>
      <c r="S96" s="278"/>
      <c r="T96" s="278"/>
      <c r="U96" s="278"/>
      <c r="V96" s="278"/>
      <c r="W96" s="275"/>
    </row>
    <row r="97" spans="1:23" hidden="1">
      <c r="B97" s="14"/>
      <c r="C97" s="38"/>
      <c r="D97" s="38"/>
      <c r="E97" s="38"/>
      <c r="F97" s="38"/>
      <c r="Q97" s="277"/>
      <c r="R97" s="277"/>
      <c r="S97" s="278"/>
      <c r="T97" s="278"/>
      <c r="U97" s="278"/>
      <c r="V97" s="278"/>
      <c r="W97" s="275"/>
    </row>
    <row r="98" spans="1:23" hidden="1">
      <c r="B98" t="s">
        <v>37</v>
      </c>
      <c r="D98" s="39">
        <v>70337.78</v>
      </c>
      <c r="E98" s="39"/>
      <c r="F98" s="39"/>
      <c r="Q98" s="277"/>
      <c r="R98" s="277"/>
      <c r="S98" s="278"/>
      <c r="T98" s="278"/>
      <c r="U98" s="278"/>
      <c r="V98" s="278"/>
      <c r="W98" s="275"/>
    </row>
    <row r="99" spans="1:23" hidden="1">
      <c r="B99" t="s">
        <v>38</v>
      </c>
      <c r="D99" s="39">
        <v>63978.78</v>
      </c>
      <c r="E99" s="39"/>
      <c r="F99" s="39"/>
      <c r="Q99" s="277"/>
      <c r="R99" s="277"/>
      <c r="S99" s="278"/>
      <c r="T99" s="278"/>
      <c r="U99" s="278"/>
      <c r="V99" s="278"/>
      <c r="W99" s="275"/>
    </row>
    <row r="100" spans="1:23" hidden="1">
      <c r="Q100" s="277"/>
      <c r="R100" s="277"/>
      <c r="S100" s="278"/>
      <c r="T100" s="278"/>
      <c r="U100" s="278"/>
      <c r="V100" s="278"/>
      <c r="W100" s="275"/>
    </row>
    <row r="101" spans="1:23" hidden="1">
      <c r="Q101" s="277"/>
      <c r="R101" s="277"/>
      <c r="S101" s="278"/>
      <c r="T101" s="278"/>
      <c r="U101" s="278"/>
      <c r="V101" s="278"/>
      <c r="W101" s="275"/>
    </row>
    <row r="102" spans="1:23" hidden="1">
      <c r="Q102" s="277"/>
      <c r="R102" s="277"/>
      <c r="S102" s="278"/>
      <c r="T102" s="278"/>
      <c r="U102" s="278"/>
      <c r="V102" s="278"/>
      <c r="W102" s="275"/>
    </row>
    <row r="103" spans="1:23" hidden="1">
      <c r="Q103" s="277"/>
      <c r="R103" s="277"/>
      <c r="S103" s="278"/>
      <c r="T103" s="278"/>
      <c r="U103" s="278"/>
      <c r="V103" s="278"/>
      <c r="W103" s="275"/>
    </row>
    <row r="104" spans="1:23" hidden="1">
      <c r="A104" t="s">
        <v>39</v>
      </c>
      <c r="Q104" s="277"/>
      <c r="R104" s="277"/>
      <c r="S104" s="278"/>
      <c r="T104" s="278"/>
      <c r="U104" s="278"/>
      <c r="V104" s="278"/>
      <c r="W104" s="275"/>
    </row>
    <row r="105" spans="1:23" hidden="1">
      <c r="Q105" s="277"/>
      <c r="R105" s="277"/>
      <c r="S105" s="278"/>
      <c r="T105" s="278"/>
      <c r="U105" s="278"/>
      <c r="V105" s="278"/>
      <c r="W105" s="275"/>
    </row>
    <row r="106" spans="1:23" hidden="1">
      <c r="A106" t="s">
        <v>0</v>
      </c>
      <c r="Q106" s="277"/>
      <c r="R106" s="277"/>
      <c r="S106" s="278"/>
      <c r="T106" s="278"/>
      <c r="U106" s="278"/>
      <c r="V106" s="278"/>
      <c r="W106" s="275"/>
    </row>
    <row r="107" spans="1:23" hidden="1">
      <c r="D107" s="6" t="s">
        <v>6</v>
      </c>
      <c r="E107" s="6"/>
      <c r="F107" s="6"/>
      <c r="G107" s="6" t="s">
        <v>7</v>
      </c>
      <c r="Q107" s="277"/>
      <c r="R107" s="277"/>
      <c r="S107" s="278"/>
      <c r="T107" s="278"/>
      <c r="U107" s="278"/>
      <c r="V107" s="278"/>
      <c r="W107" s="275"/>
    </row>
    <row r="108" spans="1:23" hidden="1">
      <c r="B108" s="1" t="s">
        <v>13</v>
      </c>
      <c r="C108" s="2" t="s">
        <v>15</v>
      </c>
      <c r="D108" s="18">
        <v>481.23</v>
      </c>
      <c r="E108" s="18"/>
      <c r="F108" s="18"/>
      <c r="G108" s="68">
        <v>33600</v>
      </c>
      <c r="Q108" s="277"/>
      <c r="R108" s="277"/>
      <c r="S108" s="278"/>
      <c r="T108" s="278"/>
      <c r="U108" s="278"/>
      <c r="V108" s="278"/>
      <c r="W108" s="275"/>
    </row>
    <row r="109" spans="1:23" hidden="1">
      <c r="B109" s="21"/>
      <c r="C109" s="22"/>
      <c r="D109" s="23">
        <v>481.23</v>
      </c>
      <c r="E109" s="23"/>
      <c r="F109" s="23"/>
      <c r="G109" s="69">
        <v>33600</v>
      </c>
      <c r="Q109" s="277"/>
      <c r="R109" s="277"/>
      <c r="S109" s="278"/>
      <c r="T109" s="278"/>
      <c r="U109" s="278"/>
      <c r="V109" s="278"/>
      <c r="W109" s="275"/>
    </row>
    <row r="110" spans="1:23" hidden="1">
      <c r="Q110" s="277"/>
      <c r="R110" s="277"/>
      <c r="S110" s="278"/>
      <c r="T110" s="278"/>
      <c r="U110" s="278"/>
      <c r="V110" s="278"/>
      <c r="W110" s="275"/>
    </row>
    <row r="111" spans="1:23" hidden="1">
      <c r="A111" t="s">
        <v>40</v>
      </c>
      <c r="C111" s="27">
        <v>3087</v>
      </c>
      <c r="D111" t="s">
        <v>5</v>
      </c>
      <c r="Q111" s="277"/>
      <c r="R111" s="277"/>
      <c r="S111" s="278"/>
      <c r="T111" s="278"/>
      <c r="U111" s="278"/>
      <c r="V111" s="278"/>
      <c r="W111" s="275"/>
    </row>
    <row r="112" spans="1:23" hidden="1">
      <c r="Q112" s="277"/>
      <c r="R112" s="277"/>
      <c r="S112" s="278"/>
      <c r="T112" s="278"/>
      <c r="U112" s="278"/>
      <c r="V112" s="278"/>
      <c r="W112" s="275"/>
    </row>
    <row r="113" spans="1:25" hidden="1">
      <c r="B113" s="28" t="s">
        <v>24</v>
      </c>
      <c r="C113" s="29"/>
      <c r="D113" s="28" t="s">
        <v>25</v>
      </c>
      <c r="E113" s="41"/>
      <c r="F113" s="41"/>
      <c r="G113" s="70"/>
      <c r="H113" s="84"/>
      <c r="Q113" s="277"/>
      <c r="R113" s="277"/>
      <c r="S113" s="278"/>
      <c r="T113" s="278"/>
      <c r="U113" s="278"/>
      <c r="V113" s="278"/>
      <c r="W113" s="275"/>
      <c r="X113" s="84"/>
    </row>
    <row r="114" spans="1:25" hidden="1">
      <c r="A114" s="31" t="s">
        <v>35</v>
      </c>
      <c r="B114" s="21" t="s">
        <v>26</v>
      </c>
      <c r="C114" s="32" t="s">
        <v>27</v>
      </c>
      <c r="D114" s="21" t="s">
        <v>26</v>
      </c>
      <c r="E114" s="55"/>
      <c r="F114" s="55"/>
      <c r="G114" s="71" t="s">
        <v>27</v>
      </c>
      <c r="H114" s="85"/>
      <c r="Q114" s="277"/>
      <c r="R114" s="277"/>
      <c r="S114" s="278"/>
      <c r="T114" s="278"/>
      <c r="U114" s="278"/>
      <c r="V114" s="278"/>
      <c r="W114" s="275"/>
      <c r="X114" s="85"/>
    </row>
    <row r="115" spans="1:25" hidden="1">
      <c r="B115" s="33">
        <v>6.841700150331728E-3</v>
      </c>
      <c r="C115" s="34">
        <v>2179.7656678956887</v>
      </c>
      <c r="D115" s="33">
        <v>7.5217126678564367E-3</v>
      </c>
      <c r="E115" s="33"/>
      <c r="F115" s="33"/>
      <c r="G115" s="72">
        <v>908.87110679509681</v>
      </c>
      <c r="H115" s="86" t="s">
        <v>28</v>
      </c>
      <c r="Q115" s="277"/>
      <c r="R115" s="277"/>
      <c r="S115" s="278"/>
      <c r="T115" s="278"/>
      <c r="U115" s="278"/>
      <c r="V115" s="278"/>
      <c r="W115" s="275"/>
      <c r="X115" s="86" t="s">
        <v>28</v>
      </c>
    </row>
    <row r="116" spans="1:25" hidden="1">
      <c r="B116" s="18" t="s">
        <v>29</v>
      </c>
      <c r="C116" s="35">
        <v>2179</v>
      </c>
      <c r="D116" s="18" t="s">
        <v>29</v>
      </c>
      <c r="E116" s="56"/>
      <c r="F116" s="56"/>
      <c r="G116" s="73">
        <v>908</v>
      </c>
      <c r="H116" s="87"/>
      <c r="Q116" s="277"/>
      <c r="R116" s="277"/>
      <c r="S116" s="278"/>
      <c r="T116" s="278"/>
      <c r="U116" s="278"/>
      <c r="V116" s="278"/>
      <c r="W116" s="275"/>
      <c r="X116" s="87"/>
    </row>
    <row r="117" spans="1:25" ht="14.25" hidden="1" thickBot="1">
      <c r="B117" s="36" t="s">
        <v>30</v>
      </c>
      <c r="C117" s="2"/>
      <c r="D117" s="37"/>
      <c r="E117" s="14"/>
      <c r="F117" s="14"/>
      <c r="G117" s="74" t="s">
        <v>31</v>
      </c>
      <c r="H117" s="88">
        <v>3087</v>
      </c>
      <c r="I117" s="62"/>
      <c r="J117" s="62"/>
      <c r="K117" s="62"/>
      <c r="L117" s="196"/>
      <c r="M117" s="196"/>
      <c r="Q117" s="277"/>
      <c r="R117" s="277"/>
      <c r="S117" s="278"/>
      <c r="T117" s="278"/>
      <c r="U117" s="278"/>
      <c r="V117" s="278"/>
      <c r="W117" s="275"/>
      <c r="X117" s="88">
        <v>3087</v>
      </c>
      <c r="Y117" s="62"/>
    </row>
    <row r="118" spans="1:25" hidden="1">
      <c r="B118" s="10"/>
      <c r="C118" s="2" t="s">
        <v>33</v>
      </c>
      <c r="D118" s="2" t="s">
        <v>34</v>
      </c>
      <c r="E118" s="14"/>
      <c r="F118" s="14"/>
      <c r="G118" s="60"/>
      <c r="H118" s="89"/>
      <c r="I118" s="63"/>
      <c r="J118" s="63"/>
      <c r="K118" s="63"/>
      <c r="L118" s="197"/>
      <c r="M118" s="197"/>
      <c r="Q118" s="277"/>
      <c r="R118" s="277"/>
      <c r="S118" s="288"/>
      <c r="T118" s="288"/>
      <c r="U118" s="288"/>
      <c r="V118" s="288"/>
      <c r="W118" s="275"/>
      <c r="X118" s="89"/>
      <c r="Y118" s="63"/>
    </row>
    <row r="119" spans="1:25" hidden="1">
      <c r="B119" s="4"/>
      <c r="C119" s="35">
        <v>318600</v>
      </c>
      <c r="D119" s="35">
        <v>120833</v>
      </c>
      <c r="E119" s="38"/>
      <c r="F119" s="38"/>
      <c r="Q119" s="277"/>
      <c r="R119" s="277"/>
      <c r="S119" s="278"/>
      <c r="T119" s="278"/>
      <c r="U119" s="278"/>
      <c r="V119" s="278"/>
      <c r="W119" s="275"/>
    </row>
    <row r="120" spans="1:25" hidden="1">
      <c r="B120" s="14"/>
      <c r="C120" s="38"/>
      <c r="D120" s="38"/>
      <c r="E120" s="38"/>
      <c r="F120" s="38"/>
      <c r="Q120" s="277"/>
      <c r="R120" s="277"/>
      <c r="S120" s="278"/>
      <c r="T120" s="278"/>
      <c r="U120" s="278"/>
      <c r="V120" s="278"/>
      <c r="W120" s="275"/>
    </row>
    <row r="121" spans="1:25" hidden="1">
      <c r="B121" t="s">
        <v>37</v>
      </c>
      <c r="D121" s="39">
        <v>70337.78</v>
      </c>
      <c r="E121" s="39"/>
      <c r="F121" s="39"/>
      <c r="Q121" s="277"/>
      <c r="R121" s="277"/>
      <c r="S121" s="278"/>
      <c r="T121" s="278"/>
      <c r="U121" s="278"/>
      <c r="V121" s="278"/>
      <c r="W121" s="275"/>
    </row>
    <row r="122" spans="1:25" hidden="1">
      <c r="B122" t="s">
        <v>38</v>
      </c>
      <c r="D122" s="39">
        <v>63978.78</v>
      </c>
      <c r="E122" s="39"/>
      <c r="F122" s="39"/>
      <c r="Q122" s="277"/>
      <c r="R122" s="277"/>
      <c r="S122" s="278"/>
      <c r="T122" s="278"/>
      <c r="U122" s="278"/>
      <c r="V122" s="278"/>
      <c r="W122" s="275"/>
    </row>
    <row r="123" spans="1:25" hidden="1">
      <c r="Q123" s="277"/>
      <c r="R123" s="277"/>
      <c r="S123" s="278"/>
      <c r="T123" s="278"/>
      <c r="U123" s="278"/>
      <c r="V123" s="278"/>
      <c r="W123" s="275"/>
    </row>
    <row r="124" spans="1:25" hidden="1">
      <c r="Q124" s="277"/>
      <c r="R124" s="277"/>
      <c r="S124" s="278"/>
      <c r="T124" s="278"/>
      <c r="U124" s="278"/>
      <c r="V124" s="278"/>
      <c r="W124" s="275"/>
    </row>
    <row r="125" spans="1:25" hidden="1">
      <c r="Q125" s="277"/>
      <c r="R125" s="277"/>
      <c r="S125" s="278"/>
      <c r="T125" s="278"/>
      <c r="U125" s="278"/>
      <c r="V125" s="278"/>
      <c r="W125" s="275"/>
    </row>
    <row r="126" spans="1:25" ht="42.75" customHeight="1">
      <c r="A126" s="303" t="s">
        <v>129</v>
      </c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Q126" s="277"/>
      <c r="R126" s="277"/>
      <c r="S126" s="277"/>
      <c r="T126" s="278"/>
      <c r="U126" s="278"/>
      <c r="V126" s="277"/>
      <c r="W126" s="275"/>
      <c r="X126"/>
      <c r="Y126"/>
    </row>
    <row r="127" spans="1:25" ht="20.25" customHeight="1" thickBot="1">
      <c r="Q127" s="277"/>
      <c r="R127" s="277"/>
      <c r="S127" s="278"/>
      <c r="T127" s="278"/>
      <c r="U127" s="278"/>
      <c r="V127" s="278"/>
      <c r="W127" s="275"/>
    </row>
    <row r="128" spans="1:25" ht="27.75" customHeight="1" thickTop="1">
      <c r="F128" s="241"/>
      <c r="G128" s="244"/>
      <c r="H128" s="242" t="s">
        <v>121</v>
      </c>
      <c r="I128" s="325" t="s">
        <v>120</v>
      </c>
      <c r="J128" s="326"/>
      <c r="K128" s="327"/>
      <c r="L128" s="331" t="s">
        <v>105</v>
      </c>
      <c r="M128" s="332"/>
      <c r="Q128" s="277"/>
      <c r="R128" s="277"/>
      <c r="S128" s="277"/>
      <c r="T128" s="278"/>
      <c r="U128" s="278"/>
      <c r="V128" s="278"/>
      <c r="W128" s="275"/>
      <c r="X128"/>
      <c r="Y128"/>
    </row>
    <row r="129" spans="7:25" ht="34.5" customHeight="1" thickBot="1">
      <c r="G129" s="240" t="s">
        <v>123</v>
      </c>
      <c r="H129" s="243">
        <f>L59+L71</f>
        <v>0</v>
      </c>
      <c r="I129" s="328">
        <f>M59+M71</f>
        <v>0</v>
      </c>
      <c r="J129" s="329"/>
      <c r="K129" s="330"/>
      <c r="L129" s="305">
        <f>H129+I129</f>
        <v>0</v>
      </c>
      <c r="M129" s="306"/>
      <c r="Q129" s="277"/>
      <c r="R129" s="277"/>
      <c r="S129" s="286"/>
      <c r="T129" s="278"/>
      <c r="U129" s="278"/>
      <c r="V129" s="278"/>
      <c r="W129" s="276"/>
      <c r="X129" s="324"/>
      <c r="Y129" s="324"/>
    </row>
    <row r="130" spans="7:25" ht="30" customHeight="1" thickTop="1"/>
    <row r="131" spans="7:25" ht="30" customHeight="1"/>
    <row r="132" spans="7:25" ht="30" customHeight="1"/>
    <row r="133" spans="7:25" ht="30" customHeight="1"/>
    <row r="156" spans="7:14">
      <c r="G156" s="82"/>
      <c r="N156" s="82"/>
    </row>
    <row r="159" spans="7:14" hidden="1"/>
    <row r="160" spans="7:14" hidden="1"/>
    <row r="161" spans="1:25" hidden="1">
      <c r="A161" t="s">
        <v>41</v>
      </c>
    </row>
    <row r="162" spans="1:25" hidden="1"/>
    <row r="163" spans="1:25" hidden="1"/>
    <row r="164" spans="1:25" hidden="1">
      <c r="A164" t="s">
        <v>0</v>
      </c>
    </row>
    <row r="165" spans="1:25" hidden="1"/>
    <row r="166" spans="1:25" hidden="1">
      <c r="A166" s="7" t="s">
        <v>42</v>
      </c>
      <c r="B166" s="8">
        <v>301</v>
      </c>
      <c r="C166" s="8" t="s">
        <v>1</v>
      </c>
      <c r="D166" s="9">
        <v>143.34</v>
      </c>
      <c r="E166" s="57"/>
      <c r="F166" s="57"/>
      <c r="H166" s="86" t="s">
        <v>13</v>
      </c>
      <c r="I166" s="44"/>
      <c r="J166" s="44"/>
      <c r="K166" s="44"/>
      <c r="L166" s="198"/>
      <c r="M166" s="198"/>
      <c r="N166" s="44">
        <v>663.78</v>
      </c>
      <c r="S166" s="44"/>
      <c r="T166" s="44"/>
      <c r="U166" s="44"/>
      <c r="V166" s="44"/>
      <c r="X166" s="86" t="s">
        <v>13</v>
      </c>
      <c r="Y166" s="44" t="s">
        <v>14</v>
      </c>
    </row>
    <row r="167" spans="1:25" hidden="1">
      <c r="A167" s="10"/>
      <c r="B167" s="11">
        <v>302</v>
      </c>
      <c r="C167" s="11" t="s">
        <v>1</v>
      </c>
      <c r="D167" s="12">
        <v>143.34</v>
      </c>
      <c r="E167" s="57"/>
      <c r="F167" s="57"/>
      <c r="G167" s="75">
        <v>286.68</v>
      </c>
      <c r="H167" s="87"/>
      <c r="I167" s="64"/>
      <c r="J167" s="64"/>
      <c r="K167" s="64"/>
      <c r="L167" s="199"/>
      <c r="M167" s="199"/>
      <c r="N167" s="64" t="s">
        <v>43</v>
      </c>
      <c r="S167" s="64"/>
      <c r="T167" s="64"/>
      <c r="U167" s="64"/>
      <c r="V167" s="64"/>
      <c r="X167" s="87"/>
      <c r="Y167" s="64" t="s">
        <v>15</v>
      </c>
    </row>
    <row r="168" spans="1:25" hidden="1">
      <c r="A168" s="7" t="s">
        <v>44</v>
      </c>
      <c r="B168" s="8">
        <v>201</v>
      </c>
      <c r="C168" s="8" t="s">
        <v>1</v>
      </c>
      <c r="D168" s="9">
        <v>144.57</v>
      </c>
      <c r="E168" s="57"/>
      <c r="F168" s="57"/>
      <c r="G168" s="75"/>
      <c r="H168" s="87"/>
      <c r="I168" s="64"/>
      <c r="J168" s="64"/>
      <c r="K168" s="64"/>
      <c r="L168" s="199"/>
      <c r="M168" s="199"/>
      <c r="N168" s="64">
        <v>167.67</v>
      </c>
      <c r="S168" s="64"/>
      <c r="T168" s="64"/>
      <c r="U168" s="64"/>
      <c r="V168" s="64"/>
      <c r="X168" s="87"/>
      <c r="Y168" s="64" t="s">
        <v>45</v>
      </c>
    </row>
    <row r="169" spans="1:25" hidden="1">
      <c r="A169" s="4"/>
      <c r="B169" s="11">
        <v>202</v>
      </c>
      <c r="C169" s="11" t="s">
        <v>2</v>
      </c>
      <c r="D169" s="12">
        <v>321</v>
      </c>
      <c r="E169" s="57"/>
      <c r="F169" s="57"/>
      <c r="G169" s="75">
        <v>465.57</v>
      </c>
      <c r="H169" s="90"/>
      <c r="I169" s="45"/>
      <c r="J169" s="45"/>
      <c r="K169" s="45"/>
      <c r="L169" s="200"/>
      <c r="M169" s="200"/>
      <c r="N169" s="45">
        <v>131.28</v>
      </c>
      <c r="S169" s="45"/>
      <c r="T169" s="45"/>
      <c r="U169" s="45"/>
      <c r="V169" s="45"/>
      <c r="X169" s="90"/>
      <c r="Y169" s="45" t="s">
        <v>46</v>
      </c>
    </row>
    <row r="170" spans="1:25" hidden="1">
      <c r="A170" s="13" t="s">
        <v>47</v>
      </c>
      <c r="B170" s="2">
        <v>301</v>
      </c>
      <c r="C170" s="2" t="s">
        <v>2</v>
      </c>
      <c r="D170" s="3">
        <v>224.9</v>
      </c>
      <c r="E170" s="57"/>
      <c r="F170" s="57"/>
      <c r="G170" s="75"/>
      <c r="H170" s="85"/>
      <c r="I170" s="114"/>
      <c r="J170" s="114"/>
      <c r="K170" s="114"/>
      <c r="L170" s="201"/>
      <c r="M170" s="201"/>
      <c r="N170" s="6">
        <v>962.7299999999999</v>
      </c>
      <c r="S170" s="157"/>
      <c r="T170" s="222"/>
      <c r="U170" s="222"/>
      <c r="V170" s="157"/>
      <c r="X170" s="85"/>
      <c r="Y170" s="157"/>
    </row>
    <row r="171" spans="1:25" hidden="1">
      <c r="A171" s="299" t="s">
        <v>3</v>
      </c>
      <c r="B171" s="300"/>
      <c r="C171" s="2"/>
      <c r="D171" s="40">
        <v>977.15</v>
      </c>
      <c r="E171" s="58"/>
      <c r="F171" s="58"/>
      <c r="H171" s="91"/>
      <c r="I171" s="65"/>
      <c r="J171" s="65"/>
      <c r="K171" s="65"/>
      <c r="L171" s="202"/>
      <c r="M171" s="202"/>
      <c r="N171" s="65"/>
      <c r="S171" s="65"/>
      <c r="T171" s="65"/>
      <c r="U171" s="65"/>
      <c r="V171" s="65"/>
      <c r="X171" s="91"/>
      <c r="Y171" s="65"/>
    </row>
    <row r="172" spans="1:25" hidden="1"/>
    <row r="173" spans="1:25" hidden="1">
      <c r="A173" t="s">
        <v>4</v>
      </c>
    </row>
    <row r="174" spans="1:25" hidden="1">
      <c r="B174" t="s">
        <v>48</v>
      </c>
      <c r="G174" s="59" t="s">
        <v>49</v>
      </c>
    </row>
    <row r="175" spans="1:25" hidden="1"/>
    <row r="176" spans="1:25" hidden="1">
      <c r="A176" t="s">
        <v>50</v>
      </c>
    </row>
    <row r="177" spans="2:25" hidden="1"/>
    <row r="178" spans="2:25" hidden="1">
      <c r="B178" s="28" t="s">
        <v>24</v>
      </c>
      <c r="C178" s="29"/>
      <c r="D178" s="28" t="s">
        <v>25</v>
      </c>
      <c r="E178" s="41"/>
      <c r="F178" s="41"/>
      <c r="G178" s="70"/>
      <c r="H178" s="84"/>
      <c r="X178" s="84"/>
    </row>
    <row r="179" spans="2:25" hidden="1">
      <c r="B179" s="33">
        <v>4.136923286461415E-2</v>
      </c>
      <c r="C179" s="34">
        <v>14795.499287864928</v>
      </c>
      <c r="D179" s="33">
        <v>4.5481017299798462E-2</v>
      </c>
      <c r="E179" s="33"/>
      <c r="F179" s="33"/>
      <c r="G179" s="72">
        <v>5837.3066463599334</v>
      </c>
      <c r="H179" s="86" t="s">
        <v>28</v>
      </c>
      <c r="X179" s="86" t="s">
        <v>28</v>
      </c>
    </row>
    <row r="180" spans="2:25" hidden="1">
      <c r="B180" s="2" t="s">
        <v>29</v>
      </c>
      <c r="C180" s="35">
        <v>14795</v>
      </c>
      <c r="D180" s="2"/>
      <c r="E180" s="1"/>
      <c r="F180" s="1"/>
      <c r="G180" s="73">
        <v>5837</v>
      </c>
      <c r="H180" s="87">
        <v>20632</v>
      </c>
      <c r="X180" s="87">
        <v>20632</v>
      </c>
      <c r="Y180" s="158" t="s">
        <v>51</v>
      </c>
    </row>
    <row r="181" spans="2:25" ht="14.25" hidden="1" thickBot="1">
      <c r="B181" s="42" t="s">
        <v>52</v>
      </c>
      <c r="C181" s="2"/>
      <c r="D181" s="37"/>
      <c r="E181" s="14"/>
      <c r="F181" s="14"/>
      <c r="G181" s="74"/>
      <c r="H181" s="92"/>
      <c r="X181" s="92"/>
    </row>
    <row r="182" spans="2:25" hidden="1">
      <c r="B182" s="10"/>
      <c r="C182" s="2" t="s">
        <v>33</v>
      </c>
      <c r="D182" s="2" t="s">
        <v>34</v>
      </c>
      <c r="E182" s="14"/>
      <c r="F182" s="14"/>
    </row>
    <row r="183" spans="2:25" hidden="1">
      <c r="B183" s="4"/>
      <c r="C183" s="35">
        <v>357645</v>
      </c>
      <c r="D183" s="35">
        <v>128346</v>
      </c>
      <c r="E183" s="38"/>
      <c r="F183" s="38"/>
    </row>
    <row r="184" spans="2:25" hidden="1">
      <c r="B184" t="s">
        <v>37</v>
      </c>
      <c r="D184" s="39">
        <v>70337.78</v>
      </c>
      <c r="E184" s="39"/>
      <c r="F184" s="39"/>
    </row>
    <row r="185" spans="2:25" hidden="1">
      <c r="B185" t="s">
        <v>38</v>
      </c>
      <c r="D185" s="39">
        <v>63978.78</v>
      </c>
      <c r="E185" s="39"/>
      <c r="F185" s="39"/>
      <c r="H185" s="80" t="s">
        <v>53</v>
      </c>
      <c r="I185" s="66"/>
      <c r="J185" s="66"/>
      <c r="K185" s="66"/>
      <c r="L185" s="203"/>
      <c r="M185" s="203"/>
      <c r="N185" s="59" t="s">
        <v>54</v>
      </c>
      <c r="P185" t="s">
        <v>55</v>
      </c>
      <c r="S185" s="66"/>
      <c r="T185" s="66"/>
      <c r="U185" s="66"/>
      <c r="V185" s="66"/>
      <c r="X185" s="80" t="s">
        <v>53</v>
      </c>
      <c r="Y185" s="66">
        <v>1939.8799999999999</v>
      </c>
    </row>
    <row r="186" spans="2:25" hidden="1">
      <c r="P186" t="s">
        <v>56</v>
      </c>
      <c r="Y186" s="158">
        <v>969.94</v>
      </c>
    </row>
    <row r="187" spans="2:25" hidden="1">
      <c r="H187" s="80" t="s">
        <v>28</v>
      </c>
      <c r="I187" s="66"/>
      <c r="J187" s="66"/>
      <c r="K187" s="66"/>
      <c r="L187" s="203"/>
      <c r="M187" s="203"/>
      <c r="S187" s="66"/>
      <c r="T187" s="66"/>
      <c r="U187" s="66"/>
      <c r="V187" s="66"/>
      <c r="X187" s="80" t="s">
        <v>28</v>
      </c>
      <c r="Y187" s="66">
        <v>2909.8199999999997</v>
      </c>
    </row>
    <row r="188" spans="2:25" hidden="1"/>
    <row r="189" spans="2:25" hidden="1"/>
    <row r="190" spans="2:25" hidden="1"/>
    <row r="191" spans="2:25" hidden="1"/>
    <row r="192" spans="2:2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</sheetData>
  <mergeCells count="51">
    <mergeCell ref="V7:V8"/>
    <mergeCell ref="V48:V49"/>
    <mergeCell ref="V62:V63"/>
    <mergeCell ref="S7:T7"/>
    <mergeCell ref="U7:U8"/>
    <mergeCell ref="S48:T48"/>
    <mergeCell ref="U48:U49"/>
    <mergeCell ref="S62:T62"/>
    <mergeCell ref="U62:U63"/>
    <mergeCell ref="B62:B63"/>
    <mergeCell ref="A59:B59"/>
    <mergeCell ref="C62:C63"/>
    <mergeCell ref="X129:Y129"/>
    <mergeCell ref="L48:M48"/>
    <mergeCell ref="G62:G63"/>
    <mergeCell ref="L62:M62"/>
    <mergeCell ref="I128:K128"/>
    <mergeCell ref="I129:K129"/>
    <mergeCell ref="L128:M128"/>
    <mergeCell ref="A2:K2"/>
    <mergeCell ref="D48:D49"/>
    <mergeCell ref="E48:E49"/>
    <mergeCell ref="G48:G49"/>
    <mergeCell ref="K48:K49"/>
    <mergeCell ref="A7:A8"/>
    <mergeCell ref="B7:B8"/>
    <mergeCell ref="C7:C8"/>
    <mergeCell ref="A48:A49"/>
    <mergeCell ref="D7:D8"/>
    <mergeCell ref="E7:E8"/>
    <mergeCell ref="G7:G8"/>
    <mergeCell ref="I48:J48"/>
    <mergeCell ref="A4:M4"/>
    <mergeCell ref="K7:K8"/>
    <mergeCell ref="I6:M6"/>
    <mergeCell ref="I7:J7"/>
    <mergeCell ref="A171:B171"/>
    <mergeCell ref="F71:G71"/>
    <mergeCell ref="A126:M126"/>
    <mergeCell ref="B71:C71"/>
    <mergeCell ref="L129:M129"/>
    <mergeCell ref="L7:M7"/>
    <mergeCell ref="H7:H8"/>
    <mergeCell ref="H48:H49"/>
    <mergeCell ref="H62:H63"/>
    <mergeCell ref="D62:D63"/>
    <mergeCell ref="E62:E63"/>
    <mergeCell ref="I62:J62"/>
    <mergeCell ref="K62:K63"/>
    <mergeCell ref="B48:B49"/>
    <mergeCell ref="C48:C49"/>
  </mergeCells>
  <phoneticPr fontId="5"/>
  <dataValidations count="2">
    <dataValidation type="list" allowBlank="1" showInputMessage="1" showErrorMessage="1" sqref="M2" xr:uid="{00000000-0002-0000-0000-000000000000}">
      <formula1>$T$2:$T$4</formula1>
    </dataValidation>
    <dataValidation type="list" allowBlank="1" showInputMessage="1" showErrorMessage="1" sqref="I12:K43 I50:K59 I64:K71" xr:uid="{00000000-0002-0000-0000-000001000000}">
      <formula1>$U$2:$U$3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workbookViewId="0">
      <selection activeCell="J8" sqref="J8:J9"/>
    </sheetView>
  </sheetViews>
  <sheetFormatPr defaultRowHeight="13.5"/>
  <cols>
    <col min="1" max="1" width="4.375" customWidth="1"/>
    <col min="2" max="2" width="11.125" customWidth="1"/>
    <col min="3" max="4" width="15.625" customWidth="1"/>
    <col min="6" max="7" width="10.625" customWidth="1"/>
    <col min="9" max="10" width="10.625" customWidth="1"/>
    <col min="11" max="11" width="12.375" customWidth="1"/>
  </cols>
  <sheetData>
    <row r="1" spans="1:12" ht="21.75" customHeight="1"/>
    <row r="2" spans="1:12" ht="30" customHeight="1">
      <c r="A2" s="103" t="s">
        <v>104</v>
      </c>
    </row>
    <row r="3" spans="1:12" ht="30" customHeight="1"/>
    <row r="4" spans="1:12" ht="30" customHeight="1">
      <c r="A4" s="337" t="s">
        <v>95</v>
      </c>
      <c r="B4" s="337"/>
      <c r="C4" s="337"/>
      <c r="D4" s="31" t="s">
        <v>99</v>
      </c>
      <c r="F4" t="s">
        <v>102</v>
      </c>
      <c r="G4" s="31" t="s">
        <v>99</v>
      </c>
      <c r="I4" t="s">
        <v>103</v>
      </c>
      <c r="J4" s="31" t="s">
        <v>99</v>
      </c>
    </row>
    <row r="5" spans="1:12" ht="30" customHeight="1">
      <c r="A5" s="37"/>
      <c r="B5" s="118" t="s">
        <v>96</v>
      </c>
      <c r="C5" s="101" t="s">
        <v>93</v>
      </c>
      <c r="D5" s="101" t="s">
        <v>94</v>
      </c>
      <c r="F5" s="101" t="s">
        <v>93</v>
      </c>
      <c r="G5" s="101" t="s">
        <v>94</v>
      </c>
      <c r="I5" s="101" t="s">
        <v>93</v>
      </c>
      <c r="J5" s="101" t="s">
        <v>94</v>
      </c>
      <c r="K5" s="146" t="s">
        <v>109</v>
      </c>
      <c r="L5" s="250" t="s">
        <v>125</v>
      </c>
    </row>
    <row r="6" spans="1:12" ht="30" customHeight="1">
      <c r="A6" s="338" t="s">
        <v>97</v>
      </c>
      <c r="B6" s="261" t="s">
        <v>64</v>
      </c>
      <c r="C6" s="119">
        <v>17665978</v>
      </c>
      <c r="D6" s="119">
        <v>3050806</v>
      </c>
      <c r="E6" s="16"/>
      <c r="F6" s="122">
        <f>C6/31</f>
        <v>569870.25806451612</v>
      </c>
      <c r="G6" s="122">
        <f>D6/31</f>
        <v>98413.096774193546</v>
      </c>
      <c r="H6" s="96"/>
      <c r="I6" s="339">
        <f>(F6+F7)/D12/2</f>
        <v>7.7286263421284929</v>
      </c>
      <c r="J6" s="339">
        <f>(G6+G7)/D13/2</f>
        <v>1.452852175008954</v>
      </c>
      <c r="K6" s="340">
        <f>I6+J6</f>
        <v>9.181478517137446</v>
      </c>
      <c r="L6" s="342">
        <f>ROUNDDOWN(K6,1)</f>
        <v>9.1</v>
      </c>
    </row>
    <row r="7" spans="1:12" ht="30" customHeight="1">
      <c r="A7" s="319"/>
      <c r="B7" s="261" t="s">
        <v>65</v>
      </c>
      <c r="C7" s="119">
        <v>16038116</v>
      </c>
      <c r="D7" s="119">
        <v>2712200</v>
      </c>
      <c r="E7" s="16"/>
      <c r="F7" s="122">
        <f>C7/31</f>
        <v>517358.58064516127</v>
      </c>
      <c r="G7" s="122">
        <f t="shared" ref="G7:G8" si="0">D7/31</f>
        <v>87490.322580645166</v>
      </c>
      <c r="H7" s="15"/>
      <c r="I7" s="339"/>
      <c r="J7" s="339"/>
      <c r="K7" s="341"/>
      <c r="L7" s="342"/>
    </row>
    <row r="8" spans="1:12" ht="30" customHeight="1">
      <c r="A8" s="338" t="s">
        <v>98</v>
      </c>
      <c r="B8" s="261" t="s">
        <v>67</v>
      </c>
      <c r="C8" s="119">
        <v>16096334</v>
      </c>
      <c r="D8" s="119">
        <v>1835211</v>
      </c>
      <c r="E8" s="16"/>
      <c r="F8" s="122">
        <f>C8/31</f>
        <v>519236.58064516127</v>
      </c>
      <c r="G8" s="122">
        <f t="shared" si="0"/>
        <v>59200.354838709674</v>
      </c>
      <c r="I8" s="339">
        <f>(F8+F9)/D12/2</f>
        <v>7.6197567536755972</v>
      </c>
      <c r="J8" s="339">
        <f>(G8+G9)/D13/2</f>
        <v>1.1074876650886334</v>
      </c>
      <c r="K8" s="340">
        <f>I8+J8</f>
        <v>8.7272444187642311</v>
      </c>
      <c r="L8" s="342">
        <f>ROUNDDOWN(K8,1)</f>
        <v>8.6999999999999993</v>
      </c>
    </row>
    <row r="9" spans="1:12" ht="30" customHeight="1">
      <c r="A9" s="319"/>
      <c r="B9" s="261" t="s">
        <v>68</v>
      </c>
      <c r="C9" s="119">
        <v>17132986</v>
      </c>
      <c r="D9" s="119">
        <v>2557843</v>
      </c>
      <c r="E9" s="16"/>
      <c r="F9" s="122">
        <f>C9/31</f>
        <v>552676.96774193551</v>
      </c>
      <c r="G9" s="122">
        <f>D9/31</f>
        <v>82511.06451612903</v>
      </c>
      <c r="H9" s="15"/>
      <c r="I9" s="339"/>
      <c r="J9" s="339"/>
      <c r="K9" s="341"/>
      <c r="L9" s="342"/>
    </row>
    <row r="10" spans="1:12" ht="30" customHeight="1">
      <c r="A10" s="104"/>
      <c r="B10" s="14"/>
      <c r="C10" s="100"/>
      <c r="D10" s="100"/>
    </row>
    <row r="11" spans="1:12" ht="30" customHeight="1">
      <c r="A11" s="337" t="s">
        <v>101</v>
      </c>
      <c r="B11" s="337"/>
      <c r="C11" s="337"/>
      <c r="D11" s="31" t="s">
        <v>100</v>
      </c>
    </row>
    <row r="12" spans="1:12" ht="30" customHeight="1">
      <c r="A12" s="121" t="s">
        <v>126</v>
      </c>
      <c r="B12" s="118"/>
      <c r="C12" s="22"/>
      <c r="D12" s="120">
        <v>70337.78</v>
      </c>
    </row>
    <row r="13" spans="1:12" ht="30" customHeight="1">
      <c r="A13" s="121" t="s">
        <v>127</v>
      </c>
      <c r="B13" s="118"/>
      <c r="C13" s="22"/>
      <c r="D13" s="120">
        <v>63978.78</v>
      </c>
    </row>
    <row r="25" spans="2:16">
      <c r="H25" t="s">
        <v>73</v>
      </c>
      <c r="M25" t="s">
        <v>72</v>
      </c>
    </row>
    <row r="26" spans="2:16">
      <c r="C26" s="93" t="s">
        <v>66</v>
      </c>
      <c r="D26" s="93" t="s">
        <v>69</v>
      </c>
      <c r="E26" s="93" t="s">
        <v>70</v>
      </c>
      <c r="F26" s="93" t="s">
        <v>71</v>
      </c>
      <c r="H26" s="93" t="s">
        <v>66</v>
      </c>
      <c r="I26" s="93" t="s">
        <v>69</v>
      </c>
      <c r="J26" s="93" t="s">
        <v>70</v>
      </c>
      <c r="K26" s="93" t="s">
        <v>71</v>
      </c>
      <c r="M26" s="93" t="s">
        <v>66</v>
      </c>
      <c r="N26" s="93" t="s">
        <v>69</v>
      </c>
      <c r="O26" s="93" t="s">
        <v>70</v>
      </c>
      <c r="P26" s="93" t="s">
        <v>71</v>
      </c>
    </row>
    <row r="27" spans="2:16">
      <c r="B27" t="s">
        <v>64</v>
      </c>
      <c r="C27" s="81">
        <v>14266139</v>
      </c>
      <c r="D27" s="93"/>
      <c r="E27" s="81">
        <v>5375487</v>
      </c>
      <c r="F27" s="81"/>
      <c r="H27">
        <f>C27/E35</f>
        <v>202.82327648100352</v>
      </c>
      <c r="J27">
        <f>E27/E36</f>
        <v>84.019842203930736</v>
      </c>
      <c r="M27" s="336">
        <f>(C27+C28)/E35/62</f>
        <v>6.0466524946227453</v>
      </c>
      <c r="O27" s="336">
        <f>(E27+E28)/E36/62</f>
        <v>2.5145902962644602</v>
      </c>
    </row>
    <row r="28" spans="2:16">
      <c r="B28" t="s">
        <v>65</v>
      </c>
      <c r="C28" s="81">
        <v>12102964</v>
      </c>
      <c r="D28" s="93"/>
      <c r="E28" s="81">
        <v>4599099</v>
      </c>
      <c r="F28" s="81"/>
      <c r="H28">
        <f>C28/E35</f>
        <v>172.06917818560666</v>
      </c>
      <c r="J28">
        <f>E28/E36</f>
        <v>71.884756164465784</v>
      </c>
      <c r="M28" s="336"/>
      <c r="O28" s="336"/>
    </row>
    <row r="29" spans="2:16">
      <c r="B29" t="s">
        <v>67</v>
      </c>
      <c r="C29" s="93"/>
      <c r="D29" s="81">
        <v>11781531</v>
      </c>
      <c r="E29" s="81"/>
      <c r="F29" s="81">
        <v>6072617</v>
      </c>
      <c r="I29">
        <f>D29/E35</f>
        <v>167.49932966323362</v>
      </c>
      <c r="K29">
        <f>F29/E36</f>
        <v>94.916111248135707</v>
      </c>
      <c r="N29" s="336">
        <f>(D29+D30)/E35/62</f>
        <v>5.5670070814694279</v>
      </c>
      <c r="P29" s="336">
        <f>(F29+F30)/E36/62</f>
        <v>3.4719180429067467</v>
      </c>
    </row>
    <row r="30" spans="2:16">
      <c r="B30" t="s">
        <v>68</v>
      </c>
      <c r="C30" s="93"/>
      <c r="D30" s="81">
        <v>12495866</v>
      </c>
      <c r="E30" s="81"/>
      <c r="F30" s="81">
        <v>7699386</v>
      </c>
      <c r="I30">
        <f>D30/E35</f>
        <v>177.65510938787094</v>
      </c>
      <c r="K30">
        <f>F30/E36</f>
        <v>120.34280741208256</v>
      </c>
      <c r="N30" s="336"/>
      <c r="P30" s="336"/>
    </row>
    <row r="35" spans="3:5">
      <c r="C35" t="s">
        <v>37</v>
      </c>
      <c r="E35" s="39">
        <v>70337.78</v>
      </c>
    </row>
    <row r="36" spans="3:5">
      <c r="C36" t="s">
        <v>38</v>
      </c>
      <c r="E36" s="39">
        <v>63978.78</v>
      </c>
    </row>
  </sheetData>
  <mergeCells count="16">
    <mergeCell ref="P29:P30"/>
    <mergeCell ref="A4:C4"/>
    <mergeCell ref="A6:A7"/>
    <mergeCell ref="A8:A9"/>
    <mergeCell ref="A11:C11"/>
    <mergeCell ref="I6:I7"/>
    <mergeCell ref="J6:J7"/>
    <mergeCell ref="I8:I9"/>
    <mergeCell ref="J8:J9"/>
    <mergeCell ref="M27:M28"/>
    <mergeCell ref="O27:O28"/>
    <mergeCell ref="N29:N30"/>
    <mergeCell ref="K6:K7"/>
    <mergeCell ref="K8:K9"/>
    <mergeCell ref="L6:L7"/>
    <mergeCell ref="L8:L9"/>
  </mergeCells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貸付施設一覧</vt:lpstr>
      <vt:lpstr>公共料金算定</vt:lpstr>
      <vt:lpstr>貸付施設一覧!Print_Area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kendai</dc:creator>
  <cp:lastModifiedBy>辻野　奈央子</cp:lastModifiedBy>
  <cp:lastPrinted>2025-04-14T08:12:59Z</cp:lastPrinted>
  <dcterms:created xsi:type="dcterms:W3CDTF">2014-04-15T09:58:53Z</dcterms:created>
  <dcterms:modified xsi:type="dcterms:W3CDTF">2026-04-20T05:07:42Z</dcterms:modified>
</cp:coreProperties>
</file>