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5.13\施設共有フォルダー\５．営繕業務\４．計画（大規模）修繕\令和２年度\設委第2号　環境科学部棟空調設備改修工事その他設計業務委託\03公告\環境科学部棟空調設備改修工事その他設計委託\"/>
    </mc:Choice>
  </mc:AlternateContent>
  <bookViews>
    <workbookView xWindow="0" yWindow="0" windowWidth="20490" windowHeight="7185" tabRatio="861"/>
  </bookViews>
  <sheets>
    <sheet name="別紙2 環境(B0-B6棟)" sheetId="15" r:id="rId1"/>
    <sheet name="別紙3 圃場実験施設棟、体育館 " sheetId="20" r:id="rId2"/>
  </sheets>
  <definedNames>
    <definedName name="_xlnm.Print_Area" localSheetId="0">'別紙2 環境(B0-B6棟)'!$A$1:$F$191</definedName>
    <definedName name="_xlnm.Print_Area" localSheetId="1">'別紙3 圃場実験施設棟、体育館 '!$A$1:$F$31</definedName>
    <definedName name="_xlnm.Print_Titles" localSheetId="0">'別紙2 環境(B0-B6棟)'!$A:$Q,'別紙2 環境(B0-B6棟)'!$3:$4</definedName>
    <definedName name="_xlnm.Print_Titles" localSheetId="1">'別紙3 圃場実験施設棟、体育館 '!$A:$Q,'別紙3 圃場実験施設棟、体育館 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0" l="1"/>
  <c r="S30" i="20"/>
  <c r="K30" i="20"/>
  <c r="J30" i="20"/>
  <c r="J29" i="20"/>
  <c r="K29" i="20" s="1"/>
  <c r="F29" i="20"/>
  <c r="J22" i="20" l="1"/>
  <c r="F22" i="20"/>
  <c r="J21" i="20"/>
  <c r="F21" i="20"/>
  <c r="J20" i="20"/>
  <c r="F20" i="20"/>
  <c r="J19" i="20"/>
  <c r="F19" i="20"/>
  <c r="J18" i="20"/>
  <c r="F18" i="20"/>
  <c r="J17" i="20"/>
  <c r="F17" i="20"/>
  <c r="J16" i="20"/>
  <c r="J15" i="20"/>
  <c r="F15" i="20"/>
  <c r="J14" i="20"/>
  <c r="K14" i="20" s="1"/>
  <c r="F14" i="20"/>
  <c r="J13" i="20"/>
  <c r="L13" i="20" s="1"/>
  <c r="J12" i="20"/>
  <c r="L12" i="20" s="1"/>
  <c r="F12" i="20"/>
  <c r="J11" i="20"/>
  <c r="F11" i="20"/>
  <c r="J10" i="20"/>
  <c r="K10" i="20" s="1"/>
  <c r="F10" i="20"/>
  <c r="J9" i="20"/>
  <c r="F9" i="20"/>
  <c r="J8" i="20"/>
  <c r="K8" i="20" s="1"/>
  <c r="F8" i="20"/>
  <c r="J7" i="20"/>
  <c r="F7" i="20"/>
  <c r="J6" i="20"/>
  <c r="K6" i="20" s="1"/>
  <c r="F6" i="20"/>
  <c r="J5" i="20"/>
  <c r="L5" i="20" s="1"/>
  <c r="F5" i="20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K9" i="20" l="1"/>
  <c r="K11" i="20"/>
  <c r="K13" i="20"/>
  <c r="K7" i="20"/>
  <c r="K12" i="20"/>
  <c r="L7" i="20"/>
  <c r="K18" i="20"/>
  <c r="K20" i="20"/>
  <c r="K22" i="20"/>
  <c r="K17" i="20"/>
  <c r="K19" i="20"/>
  <c r="K21" i="20"/>
  <c r="L15" i="20"/>
  <c r="K15" i="20"/>
  <c r="F23" i="20"/>
  <c r="L16" i="20"/>
  <c r="K16" i="20"/>
  <c r="K5" i="20"/>
  <c r="J44" i="15"/>
  <c r="K44" i="15" s="1"/>
  <c r="J43" i="15"/>
  <c r="K43" i="15" s="1"/>
  <c r="F43" i="15"/>
  <c r="J42" i="15"/>
  <c r="F42" i="15"/>
  <c r="J49" i="15"/>
  <c r="K42" i="15" l="1"/>
  <c r="K49" i="15"/>
  <c r="J48" i="15"/>
  <c r="K48" i="15" s="1"/>
  <c r="J12" i="15"/>
  <c r="F12" i="15"/>
  <c r="J11" i="15"/>
  <c r="F11" i="15"/>
  <c r="J10" i="15"/>
  <c r="F10" i="15"/>
  <c r="S6" i="15"/>
  <c r="J9" i="15"/>
  <c r="K9" i="15" s="1"/>
  <c r="J190" i="15"/>
  <c r="J189" i="15"/>
  <c r="J188" i="15"/>
  <c r="J187" i="15"/>
  <c r="J186" i="15"/>
  <c r="J185" i="15"/>
  <c r="J184" i="15"/>
  <c r="J183" i="15"/>
  <c r="K183" i="15" s="1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K167" i="15" s="1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29" i="15"/>
  <c r="L172" i="15" l="1"/>
  <c r="K12" i="15"/>
  <c r="L166" i="15"/>
  <c r="L178" i="15"/>
  <c r="L190" i="15"/>
  <c r="L12" i="15"/>
  <c r="L160" i="15"/>
  <c r="L184" i="15"/>
  <c r="K11" i="15"/>
  <c r="K10" i="15"/>
  <c r="J8" i="15"/>
  <c r="K8" i="15" s="1"/>
  <c r="J17" i="15"/>
  <c r="F17" i="15"/>
  <c r="K17" i="15" l="1"/>
  <c r="F184" i="15" l="1"/>
  <c r="K184" i="15" s="1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L103" i="15" s="1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L83" i="15" s="1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7" i="15"/>
  <c r="J46" i="15"/>
  <c r="J45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8" i="15"/>
  <c r="L29" i="15" s="1"/>
  <c r="J27" i="15"/>
  <c r="J26" i="15"/>
  <c r="J25" i="15"/>
  <c r="J24" i="15"/>
  <c r="J23" i="15"/>
  <c r="J22" i="15"/>
  <c r="J21" i="15"/>
  <c r="J20" i="15"/>
  <c r="J19" i="15"/>
  <c r="J18" i="15"/>
  <c r="J16" i="15"/>
  <c r="J15" i="15"/>
  <c r="J14" i="15"/>
  <c r="J13" i="15"/>
  <c r="J7" i="15"/>
  <c r="J6" i="15"/>
  <c r="J5" i="15"/>
  <c r="K5" i="15" s="1"/>
  <c r="L34" i="15" l="1"/>
  <c r="L64" i="15"/>
  <c r="L88" i="15"/>
  <c r="L107" i="15"/>
  <c r="L111" i="15"/>
  <c r="L93" i="15"/>
  <c r="L121" i="15"/>
  <c r="L132" i="15"/>
  <c r="L136" i="15"/>
  <c r="L140" i="15"/>
  <c r="L145" i="15"/>
  <c r="L78" i="15"/>
  <c r="L98" i="15"/>
  <c r="L116" i="15"/>
  <c r="L124" i="15"/>
  <c r="L149" i="15"/>
  <c r="L153" i="15"/>
  <c r="L36" i="15"/>
  <c r="L58" i="15"/>
  <c r="L73" i="15"/>
  <c r="L15" i="15"/>
  <c r="L67" i="15"/>
  <c r="L22" i="15"/>
  <c r="L27" i="15"/>
  <c r="L41" i="15"/>
  <c r="L55" i="15"/>
  <c r="L47" i="15"/>
  <c r="L128" i="15"/>
  <c r="F182" i="15"/>
  <c r="K182" i="15" s="1"/>
  <c r="A6" i="15" l="1"/>
  <c r="A7" i="15" s="1"/>
  <c r="A8" i="15" l="1"/>
  <c r="A9" i="15" l="1"/>
  <c r="A10" i="15" l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l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F15" i="15" l="1"/>
  <c r="K15" i="15" s="1"/>
  <c r="F14" i="15"/>
  <c r="K14" i="15" s="1"/>
  <c r="F13" i="15"/>
  <c r="K13" i="15" s="1"/>
  <c r="F23" i="15"/>
  <c r="K23" i="15" s="1"/>
  <c r="F6" i="15"/>
  <c r="K6" i="15" s="1"/>
  <c r="F190" i="15" l="1"/>
  <c r="K190" i="15" s="1"/>
  <c r="F189" i="15"/>
  <c r="K189" i="15" s="1"/>
  <c r="F188" i="15"/>
  <c r="K188" i="15" s="1"/>
  <c r="F187" i="15"/>
  <c r="K187" i="15" s="1"/>
  <c r="F186" i="15"/>
  <c r="K186" i="15" s="1"/>
  <c r="F185" i="15"/>
  <c r="K185" i="15" s="1"/>
  <c r="F181" i="15"/>
  <c r="K181" i="15" s="1"/>
  <c r="F180" i="15"/>
  <c r="K180" i="15" s="1"/>
  <c r="F179" i="15"/>
  <c r="K179" i="15" s="1"/>
  <c r="F153" i="15"/>
  <c r="K153" i="15" s="1"/>
  <c r="F152" i="15"/>
  <c r="K152" i="15" s="1"/>
  <c r="F151" i="15"/>
  <c r="K151" i="15" s="1"/>
  <c r="F150" i="15"/>
  <c r="K150" i="15" s="1"/>
  <c r="F149" i="15"/>
  <c r="K149" i="15" s="1"/>
  <c r="F148" i="15"/>
  <c r="K148" i="15" s="1"/>
  <c r="F147" i="15"/>
  <c r="K147" i="15" s="1"/>
  <c r="F146" i="15"/>
  <c r="K146" i="15" s="1"/>
  <c r="F128" i="15"/>
  <c r="K128" i="15" s="1"/>
  <c r="F127" i="15"/>
  <c r="K127" i="15" s="1"/>
  <c r="F126" i="15"/>
  <c r="K126" i="15" s="1"/>
  <c r="F125" i="15"/>
  <c r="K125" i="15" s="1"/>
  <c r="F124" i="15"/>
  <c r="K124" i="15" s="1"/>
  <c r="F123" i="15"/>
  <c r="K123" i="15" s="1"/>
  <c r="F122" i="15"/>
  <c r="K122" i="15" s="1"/>
  <c r="F103" i="15"/>
  <c r="K103" i="15" s="1"/>
  <c r="F102" i="15"/>
  <c r="K102" i="15" s="1"/>
  <c r="F101" i="15"/>
  <c r="K101" i="15" s="1"/>
  <c r="F100" i="15"/>
  <c r="K100" i="15" s="1"/>
  <c r="F99" i="15"/>
  <c r="K99" i="15" s="1"/>
  <c r="F98" i="15"/>
  <c r="K98" i="15" s="1"/>
  <c r="F97" i="15"/>
  <c r="K97" i="15" s="1"/>
  <c r="F96" i="15"/>
  <c r="K96" i="15" s="1"/>
  <c r="F95" i="15"/>
  <c r="K95" i="15" s="1"/>
  <c r="F94" i="15"/>
  <c r="K94" i="15" s="1"/>
  <c r="F73" i="15"/>
  <c r="K73" i="15" s="1"/>
  <c r="F72" i="15"/>
  <c r="K72" i="15" s="1"/>
  <c r="F71" i="15"/>
  <c r="K71" i="15" s="1"/>
  <c r="F70" i="15"/>
  <c r="K70" i="15" s="1"/>
  <c r="F69" i="15"/>
  <c r="K69" i="15" s="1"/>
  <c r="F68" i="15"/>
  <c r="K68" i="15" s="1"/>
  <c r="F66" i="15"/>
  <c r="K66" i="15" s="1"/>
  <c r="F65" i="15"/>
  <c r="K65" i="15" s="1"/>
  <c r="F67" i="15"/>
  <c r="K67" i="15" s="1"/>
  <c r="F41" i="15"/>
  <c r="K41" i="15" s="1"/>
  <c r="F40" i="15"/>
  <c r="K40" i="15" s="1"/>
  <c r="F39" i="15"/>
  <c r="K39" i="15" s="1"/>
  <c r="F38" i="15"/>
  <c r="K38" i="15" s="1"/>
  <c r="F37" i="15"/>
  <c r="K37" i="15" s="1"/>
  <c r="F35" i="15"/>
  <c r="K35" i="15" s="1"/>
  <c r="F36" i="15"/>
  <c r="K36" i="15" s="1"/>
  <c r="F160" i="15"/>
  <c r="K160" i="15" s="1"/>
  <c r="F178" i="15" l="1"/>
  <c r="K178" i="15" s="1"/>
  <c r="F177" i="15"/>
  <c r="K177" i="15" s="1"/>
  <c r="F176" i="15"/>
  <c r="K176" i="15" s="1"/>
  <c r="F175" i="15"/>
  <c r="K175" i="15" s="1"/>
  <c r="F174" i="15"/>
  <c r="K174" i="15" s="1"/>
  <c r="F173" i="15"/>
  <c r="K173" i="15" s="1"/>
  <c r="F172" i="15"/>
  <c r="K172" i="15" s="1"/>
  <c r="F171" i="15"/>
  <c r="K171" i="15" s="1"/>
  <c r="F170" i="15"/>
  <c r="K170" i="15" s="1"/>
  <c r="F169" i="15"/>
  <c r="K169" i="15" s="1"/>
  <c r="F168" i="15"/>
  <c r="K168" i="15" s="1"/>
  <c r="F143" i="15"/>
  <c r="K143" i="15" s="1"/>
  <c r="F142" i="15"/>
  <c r="K142" i="15" s="1"/>
  <c r="F145" i="15"/>
  <c r="K145" i="15" s="1"/>
  <c r="F144" i="15"/>
  <c r="K144" i="15" s="1"/>
  <c r="F141" i="15"/>
  <c r="K141" i="15" s="1"/>
  <c r="F140" i="15"/>
  <c r="K140" i="15" s="1"/>
  <c r="F139" i="15"/>
  <c r="K139" i="15" s="1"/>
  <c r="F138" i="15"/>
  <c r="K138" i="15" s="1"/>
  <c r="F137" i="15"/>
  <c r="K137" i="15" s="1"/>
  <c r="F121" i="15"/>
  <c r="K121" i="15" s="1"/>
  <c r="F120" i="15"/>
  <c r="K120" i="15" s="1"/>
  <c r="F119" i="15"/>
  <c r="K119" i="15" s="1"/>
  <c r="F118" i="15"/>
  <c r="K118" i="15" s="1"/>
  <c r="F117" i="15"/>
  <c r="K117" i="15" s="1"/>
  <c r="F116" i="15"/>
  <c r="K116" i="15" s="1"/>
  <c r="F115" i="15"/>
  <c r="K115" i="15" s="1"/>
  <c r="F114" i="15"/>
  <c r="K114" i="15" s="1"/>
  <c r="F113" i="15"/>
  <c r="K113" i="15" s="1"/>
  <c r="F112" i="15"/>
  <c r="K112" i="15" s="1"/>
  <c r="F93" i="15"/>
  <c r="K93" i="15" s="1"/>
  <c r="F92" i="15"/>
  <c r="K92" i="15" s="1"/>
  <c r="F91" i="15"/>
  <c r="K91" i="15" s="1"/>
  <c r="F90" i="15"/>
  <c r="K90" i="15" s="1"/>
  <c r="F89" i="15"/>
  <c r="K89" i="15" s="1"/>
  <c r="F88" i="15"/>
  <c r="K88" i="15" s="1"/>
  <c r="F87" i="15"/>
  <c r="K87" i="15" s="1"/>
  <c r="F86" i="15"/>
  <c r="K86" i="15" s="1"/>
  <c r="F85" i="15"/>
  <c r="K85" i="15" s="1"/>
  <c r="F84" i="15"/>
  <c r="K84" i="15" s="1"/>
  <c r="K18" i="15"/>
  <c r="F16" i="15"/>
  <c r="K16" i="15" s="1"/>
  <c r="F64" i="15" l="1"/>
  <c r="K64" i="15" s="1"/>
  <c r="F63" i="15"/>
  <c r="K63" i="15" s="1"/>
  <c r="F62" i="15"/>
  <c r="K62" i="15" s="1"/>
  <c r="F61" i="15"/>
  <c r="K61" i="15" s="1"/>
  <c r="F60" i="15"/>
  <c r="K60" i="15" s="1"/>
  <c r="F59" i="15"/>
  <c r="K59" i="15" s="1"/>
  <c r="F58" i="15"/>
  <c r="K58" i="15" s="1"/>
  <c r="F57" i="15"/>
  <c r="K57" i="15" s="1"/>
  <c r="F56" i="15"/>
  <c r="K56" i="15" s="1"/>
  <c r="F34" i="15"/>
  <c r="K34" i="15" s="1"/>
  <c r="F33" i="15"/>
  <c r="K33" i="15" s="1"/>
  <c r="F32" i="15"/>
  <c r="K32" i="15" s="1"/>
  <c r="F31" i="15"/>
  <c r="K31" i="15" s="1"/>
  <c r="F30" i="15"/>
  <c r="K30" i="15" s="1"/>
  <c r="F29" i="15" l="1"/>
  <c r="K29" i="15" s="1"/>
  <c r="F28" i="15"/>
  <c r="K28" i="15" s="1"/>
  <c r="F166" i="15"/>
  <c r="K166" i="15" s="1"/>
  <c r="F165" i="15"/>
  <c r="K165" i="15" s="1"/>
  <c r="F164" i="15"/>
  <c r="K164" i="15" s="1"/>
  <c r="F163" i="15"/>
  <c r="K163" i="15" s="1"/>
  <c r="F162" i="15"/>
  <c r="K162" i="15" s="1"/>
  <c r="F161" i="15"/>
  <c r="K161" i="15" s="1"/>
  <c r="F159" i="15"/>
  <c r="K159" i="15" s="1"/>
  <c r="F158" i="15"/>
  <c r="K158" i="15" s="1"/>
  <c r="F157" i="15"/>
  <c r="K157" i="15" s="1"/>
  <c r="F156" i="15"/>
  <c r="K156" i="15" s="1"/>
  <c r="F155" i="15"/>
  <c r="K155" i="15" s="1"/>
  <c r="F154" i="15"/>
  <c r="K154" i="15" s="1"/>
  <c r="F136" i="15"/>
  <c r="K136" i="15" s="1"/>
  <c r="F135" i="15"/>
  <c r="K135" i="15" s="1"/>
  <c r="F134" i="15"/>
  <c r="K134" i="15" s="1"/>
  <c r="F133" i="15"/>
  <c r="K133" i="15" s="1"/>
  <c r="F132" i="15"/>
  <c r="K132" i="15" s="1"/>
  <c r="F131" i="15"/>
  <c r="K131" i="15" s="1"/>
  <c r="F130" i="15"/>
  <c r="K130" i="15" s="1"/>
  <c r="F129" i="15"/>
  <c r="K129" i="15" s="1"/>
  <c r="F108" i="15"/>
  <c r="K108" i="15" s="1"/>
  <c r="F111" i="15"/>
  <c r="K111" i="15" s="1"/>
  <c r="F110" i="15"/>
  <c r="K110" i="15" s="1"/>
  <c r="F109" i="15"/>
  <c r="K109" i="15" s="1"/>
  <c r="F107" i="15"/>
  <c r="K107" i="15" s="1"/>
  <c r="F106" i="15"/>
  <c r="K106" i="15" s="1"/>
  <c r="F105" i="15"/>
  <c r="K105" i="15" s="1"/>
  <c r="F104" i="15"/>
  <c r="K104" i="15" s="1"/>
  <c r="F83" i="15"/>
  <c r="K83" i="15" s="1"/>
  <c r="F82" i="15"/>
  <c r="K82" i="15" s="1"/>
  <c r="F81" i="15"/>
  <c r="K81" i="15" s="1"/>
  <c r="F80" i="15"/>
  <c r="K80" i="15" s="1"/>
  <c r="F79" i="15"/>
  <c r="K79" i="15" s="1"/>
  <c r="F78" i="15"/>
  <c r="K78" i="15" s="1"/>
  <c r="F77" i="15"/>
  <c r="K77" i="15" s="1"/>
  <c r="F76" i="15"/>
  <c r="K76" i="15" s="1"/>
  <c r="F75" i="15"/>
  <c r="K75" i="15" s="1"/>
  <c r="F74" i="15"/>
  <c r="K74" i="15" s="1"/>
  <c r="F55" i="15"/>
  <c r="K55" i="15" s="1"/>
  <c r="F54" i="15"/>
  <c r="K54" i="15" s="1"/>
  <c r="F53" i="15"/>
  <c r="K53" i="15" s="1"/>
  <c r="F52" i="15"/>
  <c r="K52" i="15" s="1"/>
  <c r="F51" i="15"/>
  <c r="K51" i="15" s="1"/>
  <c r="F50" i="15"/>
  <c r="K50" i="15" s="1"/>
  <c r="F47" i="15"/>
  <c r="K47" i="15" s="1"/>
  <c r="F46" i="15"/>
  <c r="K46" i="15" s="1"/>
  <c r="F45" i="15"/>
  <c r="K45" i="15" s="1"/>
  <c r="F27" i="15"/>
  <c r="K27" i="15" s="1"/>
  <c r="F26" i="15"/>
  <c r="K26" i="15" s="1"/>
  <c r="F25" i="15"/>
  <c r="K25" i="15" s="1"/>
  <c r="F24" i="15"/>
  <c r="K24" i="15" s="1"/>
  <c r="F22" i="15"/>
  <c r="K22" i="15" s="1"/>
  <c r="F21" i="15"/>
  <c r="K21" i="15" s="1"/>
  <c r="F19" i="15"/>
  <c r="K19" i="15" s="1"/>
  <c r="F20" i="15"/>
  <c r="K20" i="15" s="1"/>
  <c r="F7" i="15"/>
  <c r="K7" i="15" s="1"/>
  <c r="F191" i="15" l="1"/>
  <c r="D180" i="15" l="1"/>
  <c r="D181" i="15" s="1"/>
  <c r="D182" i="15" s="1"/>
  <c r="D183" i="15" s="1"/>
  <c r="D172" i="15"/>
  <c r="D173" i="15" s="1"/>
  <c r="D174" i="15" s="1"/>
  <c r="D175" i="15" s="1"/>
  <c r="D176" i="15" s="1"/>
  <c r="D177" i="15" s="1"/>
  <c r="D178" i="15" s="1"/>
  <c r="D162" i="15"/>
  <c r="D163" i="15" s="1"/>
  <c r="D164" i="15" s="1"/>
  <c r="D165" i="15" s="1"/>
  <c r="D166" i="15" s="1"/>
  <c r="D155" i="15"/>
  <c r="D156" i="15" s="1"/>
  <c r="D157" i="15" s="1"/>
  <c r="D158" i="15" s="1"/>
  <c r="D184" i="15" l="1"/>
  <c r="D185" i="15" s="1"/>
  <c r="D186" i="15" s="1"/>
  <c r="D187" i="15" s="1"/>
  <c r="D188" i="15" s="1"/>
  <c r="D189" i="15" s="1"/>
  <c r="D190" i="15" s="1"/>
</calcChain>
</file>

<file path=xl/comments1.xml><?xml version="1.0" encoding="utf-8"?>
<comments xmlns="http://schemas.openxmlformats.org/spreadsheetml/2006/main">
  <authors>
    <author>木村　文一</author>
  </authors>
  <commentList>
    <comment ref="F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木村　文一:</t>
        </r>
        <r>
          <rPr>
            <sz val="9"/>
            <color indexed="81"/>
            <rFont val="MS P ゴシック"/>
            <family val="3"/>
            <charset val="128"/>
          </rPr>
          <t xml:space="preserve">
JW図面で面積測定実施</t>
        </r>
      </text>
    </comment>
    <comment ref="F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木村　文一:</t>
        </r>
        <r>
          <rPr>
            <sz val="9"/>
            <color indexed="81"/>
            <rFont val="MS P ゴシック"/>
            <family val="3"/>
            <charset val="128"/>
          </rPr>
          <t xml:space="preserve">
JW図面で面積測定実施</t>
        </r>
      </text>
    </comment>
    <comment ref="F16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木村　文一:</t>
        </r>
        <r>
          <rPr>
            <sz val="9"/>
            <color indexed="81"/>
            <rFont val="MS P ゴシック"/>
            <family val="3"/>
            <charset val="128"/>
          </rPr>
          <t xml:space="preserve">
JW図面で面積測定実施</t>
        </r>
      </text>
    </comment>
  </commentList>
</comments>
</file>

<file path=xl/sharedStrings.xml><?xml version="1.0" encoding="utf-8"?>
<sst xmlns="http://schemas.openxmlformats.org/spreadsheetml/2006/main" count="1038" uniqueCount="231">
  <si>
    <t>棟名</t>
    <rPh sb="0" eb="1">
      <t>トウ</t>
    </rPh>
    <rPh sb="1" eb="2">
      <t>メイ</t>
    </rPh>
    <phoneticPr fontId="1"/>
  </si>
  <si>
    <t>階</t>
    <rPh sb="0" eb="1">
      <t>カイ</t>
    </rPh>
    <phoneticPr fontId="1"/>
  </si>
  <si>
    <t>面積（㎡）</t>
    <rPh sb="0" eb="2">
      <t>メンセキ</t>
    </rPh>
    <phoneticPr fontId="1"/>
  </si>
  <si>
    <t>会議室</t>
    <rPh sb="0" eb="3">
      <t>カイギシツ</t>
    </rPh>
    <phoneticPr fontId="1"/>
  </si>
  <si>
    <t>研究室</t>
    <rPh sb="0" eb="3">
      <t>ケンキュウシツ</t>
    </rPh>
    <phoneticPr fontId="1"/>
  </si>
  <si>
    <t>演習室</t>
    <rPh sb="0" eb="2">
      <t>エンシュウ</t>
    </rPh>
    <rPh sb="2" eb="3">
      <t>シツ</t>
    </rPh>
    <phoneticPr fontId="1"/>
  </si>
  <si>
    <t>室         名</t>
    <rPh sb="0" eb="1">
      <t>シツ</t>
    </rPh>
    <rPh sb="10" eb="11">
      <t>メイ</t>
    </rPh>
    <phoneticPr fontId="1"/>
  </si>
  <si>
    <t>番号</t>
    <rPh sb="0" eb="2">
      <t>バンゴウ</t>
    </rPh>
    <phoneticPr fontId="1"/>
  </si>
  <si>
    <t>台数</t>
    <rPh sb="0" eb="2">
      <t>ダイスウ</t>
    </rPh>
    <phoneticPr fontId="1"/>
  </si>
  <si>
    <t>冷房能力</t>
    <rPh sb="0" eb="2">
      <t>レイボウ</t>
    </rPh>
    <rPh sb="2" eb="4">
      <t>ノウリョク</t>
    </rPh>
    <phoneticPr fontId="1"/>
  </si>
  <si>
    <t>冷房能力計</t>
    <rPh sb="0" eb="2">
      <t>レイボウ</t>
    </rPh>
    <rPh sb="2" eb="4">
      <t>ノウリョク</t>
    </rPh>
    <rPh sb="4" eb="5">
      <t>ケイ</t>
    </rPh>
    <phoneticPr fontId="1"/>
  </si>
  <si>
    <t>室外機</t>
    <rPh sb="0" eb="3">
      <t>シツガイキ</t>
    </rPh>
    <phoneticPr fontId="1"/>
  </si>
  <si>
    <t>学部長室</t>
    <rPh sb="0" eb="3">
      <t>ガクブチョウ</t>
    </rPh>
    <rPh sb="3" eb="4">
      <t>シツ</t>
    </rPh>
    <phoneticPr fontId="1"/>
  </si>
  <si>
    <t>研究実験室</t>
    <rPh sb="0" eb="2">
      <t>ケンキュウ</t>
    </rPh>
    <rPh sb="2" eb="5">
      <t>ジッケンシツ</t>
    </rPh>
    <phoneticPr fontId="1"/>
  </si>
  <si>
    <t>コピー室</t>
    <rPh sb="3" eb="4">
      <t>シツ</t>
    </rPh>
    <phoneticPr fontId="1"/>
  </si>
  <si>
    <t>資料室</t>
    <rPh sb="0" eb="3">
      <t>シリョウシツ</t>
    </rPh>
    <phoneticPr fontId="1"/>
  </si>
  <si>
    <t>実験準備室</t>
    <rPh sb="0" eb="2">
      <t>ジッケン</t>
    </rPh>
    <rPh sb="2" eb="5">
      <t>ジュンビシツ</t>
    </rPh>
    <phoneticPr fontId="1"/>
  </si>
  <si>
    <t>-</t>
  </si>
  <si>
    <t>-</t>
    <phoneticPr fontId="1"/>
  </si>
  <si>
    <t>電気室</t>
    <rPh sb="0" eb="2">
      <t>デンキ</t>
    </rPh>
    <rPh sb="2" eb="3">
      <t>シツ</t>
    </rPh>
    <phoneticPr fontId="1"/>
  </si>
  <si>
    <t>B0</t>
    <phoneticPr fontId="1"/>
  </si>
  <si>
    <t>化学実験室</t>
    <rPh sb="0" eb="2">
      <t>カガク</t>
    </rPh>
    <rPh sb="2" eb="5">
      <t>ジッケンシツ</t>
    </rPh>
    <phoneticPr fontId="1"/>
  </si>
  <si>
    <t>化学分析室</t>
    <rPh sb="0" eb="2">
      <t>カガク</t>
    </rPh>
    <rPh sb="2" eb="4">
      <t>ブンセキ</t>
    </rPh>
    <rPh sb="4" eb="5">
      <t>シツ</t>
    </rPh>
    <phoneticPr fontId="1"/>
  </si>
  <si>
    <t>化学準備室</t>
    <rPh sb="0" eb="2">
      <t>カガク</t>
    </rPh>
    <rPh sb="2" eb="4">
      <t>ジュンビ</t>
    </rPh>
    <rPh sb="4" eb="5">
      <t>シツ</t>
    </rPh>
    <phoneticPr fontId="1"/>
  </si>
  <si>
    <t>学部長控室</t>
    <rPh sb="0" eb="3">
      <t>ガクブチョウ</t>
    </rPh>
    <rPh sb="3" eb="4">
      <t>ヒカ</t>
    </rPh>
    <rPh sb="4" eb="5">
      <t>シツ</t>
    </rPh>
    <phoneticPr fontId="1"/>
  </si>
  <si>
    <t>生物実験室</t>
    <rPh sb="0" eb="2">
      <t>セイブツ</t>
    </rPh>
    <rPh sb="2" eb="5">
      <t>ジッケンシツ</t>
    </rPh>
    <phoneticPr fontId="1"/>
  </si>
  <si>
    <t>生物分析室</t>
    <rPh sb="0" eb="2">
      <t>セイブツ</t>
    </rPh>
    <rPh sb="2" eb="4">
      <t>ブンセキ</t>
    </rPh>
    <rPh sb="4" eb="5">
      <t>シツ</t>
    </rPh>
    <phoneticPr fontId="1"/>
  </si>
  <si>
    <t>生物準備室</t>
    <rPh sb="0" eb="2">
      <t>セイブツ</t>
    </rPh>
    <rPh sb="2" eb="5">
      <t>ジュンビシツ</t>
    </rPh>
    <phoneticPr fontId="1"/>
  </si>
  <si>
    <t>学部情報室</t>
    <rPh sb="0" eb="2">
      <t>ガクブ</t>
    </rPh>
    <rPh sb="2" eb="4">
      <t>ジョウホウ</t>
    </rPh>
    <rPh sb="4" eb="5">
      <t>シツ</t>
    </rPh>
    <phoneticPr fontId="1"/>
  </si>
  <si>
    <t>造形実習室</t>
    <rPh sb="0" eb="2">
      <t>ゾウケイ</t>
    </rPh>
    <rPh sb="2" eb="4">
      <t>ジッシュウ</t>
    </rPh>
    <rPh sb="4" eb="5">
      <t>シツ</t>
    </rPh>
    <phoneticPr fontId="1"/>
  </si>
  <si>
    <t>造形実習準備室</t>
    <rPh sb="0" eb="2">
      <t>ゾウケイ</t>
    </rPh>
    <rPh sb="2" eb="4">
      <t>ジッシュウ</t>
    </rPh>
    <rPh sb="4" eb="7">
      <t>ジュンビシツ</t>
    </rPh>
    <phoneticPr fontId="1"/>
  </si>
  <si>
    <t>大学院博士前期</t>
    <rPh sb="0" eb="3">
      <t>ダイガクイン</t>
    </rPh>
    <rPh sb="3" eb="5">
      <t>ハカセ</t>
    </rPh>
    <rPh sb="5" eb="7">
      <t>ゼンキ</t>
    </rPh>
    <phoneticPr fontId="1"/>
  </si>
  <si>
    <t>談話室１</t>
    <rPh sb="0" eb="3">
      <t>ダンワシツ</t>
    </rPh>
    <phoneticPr fontId="1"/>
  </si>
  <si>
    <t>大学院博士後期</t>
    <rPh sb="0" eb="3">
      <t>ダイガクイン</t>
    </rPh>
    <rPh sb="3" eb="5">
      <t>ハカセ</t>
    </rPh>
    <rPh sb="5" eb="7">
      <t>コウキ</t>
    </rPh>
    <phoneticPr fontId="1"/>
  </si>
  <si>
    <t>環境工学実験室</t>
    <rPh sb="0" eb="2">
      <t>カンキョウ</t>
    </rPh>
    <rPh sb="2" eb="4">
      <t>コウガク</t>
    </rPh>
    <rPh sb="4" eb="7">
      <t>ジッケンシツ</t>
    </rPh>
    <phoneticPr fontId="1"/>
  </si>
  <si>
    <t>構造材料演習室</t>
    <rPh sb="0" eb="2">
      <t>コウゾウ</t>
    </rPh>
    <rPh sb="2" eb="4">
      <t>ザイリョウ</t>
    </rPh>
    <rPh sb="4" eb="6">
      <t>エンシュウ</t>
    </rPh>
    <rPh sb="6" eb="7">
      <t>シツ</t>
    </rPh>
    <phoneticPr fontId="1"/>
  </si>
  <si>
    <t>構造材料実験室</t>
    <rPh sb="0" eb="2">
      <t>コウゾウ</t>
    </rPh>
    <rPh sb="2" eb="4">
      <t>ザイリョウ</t>
    </rPh>
    <rPh sb="4" eb="7">
      <t>ジッケンシツ</t>
    </rPh>
    <phoneticPr fontId="1"/>
  </si>
  <si>
    <t>機器準備室・コピー室</t>
    <rPh sb="0" eb="2">
      <t>キキ</t>
    </rPh>
    <rPh sb="2" eb="5">
      <t>ジュンビシツ</t>
    </rPh>
    <rPh sb="9" eb="10">
      <t>シツ</t>
    </rPh>
    <phoneticPr fontId="1"/>
  </si>
  <si>
    <t>総合演習室１</t>
    <rPh sb="0" eb="2">
      <t>ソウゴウ</t>
    </rPh>
    <rPh sb="2" eb="4">
      <t>エンシュウ</t>
    </rPh>
    <rPh sb="4" eb="5">
      <t>シツ</t>
    </rPh>
    <phoneticPr fontId="1"/>
  </si>
  <si>
    <t>総合演習室２</t>
    <rPh sb="0" eb="2">
      <t>ソウゴウ</t>
    </rPh>
    <rPh sb="2" eb="4">
      <t>エンシュウ</t>
    </rPh>
    <rPh sb="4" eb="5">
      <t>シツ</t>
    </rPh>
    <phoneticPr fontId="1"/>
  </si>
  <si>
    <t>客員教授室</t>
    <rPh sb="0" eb="2">
      <t>キャクイン</t>
    </rPh>
    <rPh sb="2" eb="4">
      <t>キョウジュ</t>
    </rPh>
    <rPh sb="4" eb="5">
      <t>シツ</t>
    </rPh>
    <phoneticPr fontId="1"/>
  </si>
  <si>
    <t>環境情報解析室</t>
    <rPh sb="0" eb="2">
      <t>カンキョウ</t>
    </rPh>
    <rPh sb="2" eb="4">
      <t>ジョウホウ</t>
    </rPh>
    <rPh sb="4" eb="6">
      <t>カイセキ</t>
    </rPh>
    <rPh sb="6" eb="7">
      <t>シツ</t>
    </rPh>
    <phoneticPr fontId="1"/>
  </si>
  <si>
    <t>培養室</t>
    <rPh sb="0" eb="2">
      <t>バイヨウ</t>
    </rPh>
    <rPh sb="2" eb="3">
      <t>シツ</t>
    </rPh>
    <phoneticPr fontId="1"/>
  </si>
  <si>
    <t>低温実験室</t>
    <rPh sb="0" eb="2">
      <t>テイオン</t>
    </rPh>
    <rPh sb="2" eb="5">
      <t>ジッケンシツ</t>
    </rPh>
    <phoneticPr fontId="1"/>
  </si>
  <si>
    <t>恒温実験室</t>
    <rPh sb="0" eb="2">
      <t>コウオン</t>
    </rPh>
    <rPh sb="2" eb="5">
      <t>ジッケンシツ</t>
    </rPh>
    <phoneticPr fontId="1"/>
  </si>
  <si>
    <t>野外観測器材室１</t>
    <rPh sb="0" eb="2">
      <t>ヤガイ</t>
    </rPh>
    <rPh sb="2" eb="4">
      <t>カンソク</t>
    </rPh>
    <rPh sb="4" eb="5">
      <t>キ</t>
    </rPh>
    <rPh sb="6" eb="7">
      <t>シツ</t>
    </rPh>
    <phoneticPr fontId="1"/>
  </si>
  <si>
    <t>野外観測器材室２</t>
    <rPh sb="0" eb="2">
      <t>ヤガイ</t>
    </rPh>
    <rPh sb="2" eb="4">
      <t>カンソク</t>
    </rPh>
    <rPh sb="4" eb="5">
      <t>キ</t>
    </rPh>
    <rPh sb="6" eb="7">
      <t>シツ</t>
    </rPh>
    <phoneticPr fontId="1"/>
  </si>
  <si>
    <t>試料工作室</t>
    <rPh sb="0" eb="2">
      <t>シリョウ</t>
    </rPh>
    <rPh sb="2" eb="4">
      <t>コウサク</t>
    </rPh>
    <rPh sb="4" eb="5">
      <t>シツ</t>
    </rPh>
    <phoneticPr fontId="1"/>
  </si>
  <si>
    <t>顕微鏡室</t>
    <rPh sb="0" eb="3">
      <t>ケンビキョウ</t>
    </rPh>
    <rPh sb="3" eb="4">
      <t>シツ</t>
    </rPh>
    <phoneticPr fontId="1"/>
  </si>
  <si>
    <t>試料分析室２</t>
    <rPh sb="0" eb="2">
      <t>シリョウ</t>
    </rPh>
    <rPh sb="2" eb="4">
      <t>ブンセキ</t>
    </rPh>
    <rPh sb="4" eb="5">
      <t>シツ</t>
    </rPh>
    <phoneticPr fontId="1"/>
  </si>
  <si>
    <t>機器分析室</t>
    <rPh sb="0" eb="2">
      <t>キキ</t>
    </rPh>
    <rPh sb="2" eb="4">
      <t>ブンセキ</t>
    </rPh>
    <rPh sb="4" eb="5">
      <t>シツ</t>
    </rPh>
    <phoneticPr fontId="1"/>
  </si>
  <si>
    <t>実験実習助手控室</t>
    <rPh sb="0" eb="2">
      <t>ジッケン</t>
    </rPh>
    <rPh sb="2" eb="4">
      <t>ジッシュウ</t>
    </rPh>
    <rPh sb="4" eb="6">
      <t>ジョシュ</t>
    </rPh>
    <rPh sb="6" eb="8">
      <t>ヒカエシツ</t>
    </rPh>
    <phoneticPr fontId="1"/>
  </si>
  <si>
    <t>物理地学実験準備室</t>
    <rPh sb="0" eb="2">
      <t>ブツリ</t>
    </rPh>
    <rPh sb="2" eb="4">
      <t>チガク</t>
    </rPh>
    <rPh sb="4" eb="6">
      <t>ジッケン</t>
    </rPh>
    <rPh sb="6" eb="9">
      <t>ジュンビシツ</t>
    </rPh>
    <phoneticPr fontId="1"/>
  </si>
  <si>
    <t>物理地学実験室１</t>
    <rPh sb="0" eb="2">
      <t>ブツリ</t>
    </rPh>
    <rPh sb="2" eb="4">
      <t>チガク</t>
    </rPh>
    <rPh sb="4" eb="6">
      <t>ジッケン</t>
    </rPh>
    <phoneticPr fontId="1"/>
  </si>
  <si>
    <t>大演習室</t>
    <rPh sb="0" eb="1">
      <t>ダイ</t>
    </rPh>
    <rPh sb="1" eb="3">
      <t>エンシュウ</t>
    </rPh>
    <rPh sb="3" eb="4">
      <t>シツ</t>
    </rPh>
    <phoneticPr fontId="1"/>
  </si>
  <si>
    <t>物理地学実験室２</t>
    <rPh sb="0" eb="2">
      <t>ブツリ</t>
    </rPh>
    <rPh sb="2" eb="4">
      <t>チガク</t>
    </rPh>
    <rPh sb="4" eb="6">
      <t>ジッケン</t>
    </rPh>
    <phoneticPr fontId="1"/>
  </si>
  <si>
    <t>測定器室</t>
    <rPh sb="0" eb="2">
      <t>ソクテイ</t>
    </rPh>
    <rPh sb="2" eb="3">
      <t>キ</t>
    </rPh>
    <rPh sb="3" eb="4">
      <t>シツ</t>
    </rPh>
    <phoneticPr fontId="1"/>
  </si>
  <si>
    <t>動物細胞培養室</t>
    <rPh sb="0" eb="2">
      <t>ドウブツ</t>
    </rPh>
    <rPh sb="2" eb="4">
      <t>サイボウ</t>
    </rPh>
    <rPh sb="4" eb="6">
      <t>バイヨウ</t>
    </rPh>
    <rPh sb="6" eb="7">
      <t>シツ</t>
    </rPh>
    <phoneticPr fontId="1"/>
  </si>
  <si>
    <t>昆虫飼育室</t>
    <rPh sb="0" eb="2">
      <t>コンチュウ</t>
    </rPh>
    <rPh sb="2" eb="5">
      <t>シイクシツ</t>
    </rPh>
    <phoneticPr fontId="1"/>
  </si>
  <si>
    <t>光学機器室</t>
    <rPh sb="0" eb="2">
      <t>コウガク</t>
    </rPh>
    <rPh sb="2" eb="4">
      <t>キキ</t>
    </rPh>
    <rPh sb="4" eb="5">
      <t>シツ</t>
    </rPh>
    <phoneticPr fontId="1"/>
  </si>
  <si>
    <t>資料室</t>
    <rPh sb="0" eb="2">
      <t>シリョウ</t>
    </rPh>
    <rPh sb="2" eb="3">
      <t>シツ</t>
    </rPh>
    <phoneticPr fontId="1"/>
  </si>
  <si>
    <t>人工気象器室</t>
    <rPh sb="0" eb="2">
      <t>ジンコウ</t>
    </rPh>
    <rPh sb="2" eb="4">
      <t>キショウ</t>
    </rPh>
    <rPh sb="4" eb="5">
      <t>キ</t>
    </rPh>
    <rPh sb="5" eb="6">
      <t>シツ</t>
    </rPh>
    <phoneticPr fontId="1"/>
  </si>
  <si>
    <t>談話室２</t>
    <rPh sb="0" eb="3">
      <t>ダンワシツ</t>
    </rPh>
    <phoneticPr fontId="1"/>
  </si>
  <si>
    <t>分析機器室</t>
    <rPh sb="0" eb="2">
      <t>ブンセキ</t>
    </rPh>
    <rPh sb="2" eb="4">
      <t>キキ</t>
    </rPh>
    <rPh sb="4" eb="5">
      <t>シツ</t>
    </rPh>
    <phoneticPr fontId="1"/>
  </si>
  <si>
    <t>機器準備室</t>
    <rPh sb="0" eb="2">
      <t>キキ</t>
    </rPh>
    <rPh sb="2" eb="5">
      <t>ジュンビシツ</t>
    </rPh>
    <phoneticPr fontId="1"/>
  </si>
  <si>
    <t>滅菌処理室</t>
    <rPh sb="0" eb="2">
      <t>メッキン</t>
    </rPh>
    <rPh sb="2" eb="4">
      <t>ショリ</t>
    </rPh>
    <rPh sb="4" eb="5">
      <t>シツ</t>
    </rPh>
    <phoneticPr fontId="1"/>
  </si>
  <si>
    <t>遺伝子・種子保存室</t>
    <rPh sb="0" eb="3">
      <t>イデンシ</t>
    </rPh>
    <rPh sb="4" eb="6">
      <t>シュシ</t>
    </rPh>
    <rPh sb="6" eb="9">
      <t>ホゾンシツ</t>
    </rPh>
    <phoneticPr fontId="1"/>
  </si>
  <si>
    <t>試料乾燥調整室</t>
    <rPh sb="0" eb="2">
      <t>シリョウ</t>
    </rPh>
    <rPh sb="2" eb="4">
      <t>カンソウ</t>
    </rPh>
    <rPh sb="4" eb="6">
      <t>チョウセイ</t>
    </rPh>
    <rPh sb="6" eb="7">
      <t>シツ</t>
    </rPh>
    <phoneticPr fontId="1"/>
  </si>
  <si>
    <t>第１調査室</t>
    <rPh sb="0" eb="1">
      <t>ダイ</t>
    </rPh>
    <rPh sb="2" eb="5">
      <t>チョウサシツ</t>
    </rPh>
    <phoneticPr fontId="1"/>
  </si>
  <si>
    <t>第２調査室</t>
    <rPh sb="0" eb="1">
      <t>ダイ</t>
    </rPh>
    <rPh sb="2" eb="5">
      <t>チョウサシツ</t>
    </rPh>
    <phoneticPr fontId="1"/>
  </si>
  <si>
    <t>技師室</t>
    <rPh sb="0" eb="2">
      <t>ギシ</t>
    </rPh>
    <rPh sb="2" eb="3">
      <t>シツ</t>
    </rPh>
    <phoneticPr fontId="1"/>
  </si>
  <si>
    <t>小動物実験室Ⅱ</t>
    <rPh sb="0" eb="3">
      <t>ショウドウブツ</t>
    </rPh>
    <rPh sb="3" eb="6">
      <t>ジッケンシツ</t>
    </rPh>
    <phoneticPr fontId="1"/>
  </si>
  <si>
    <t>動物実験準備室</t>
    <rPh sb="0" eb="2">
      <t>ドウブツ</t>
    </rPh>
    <rPh sb="2" eb="4">
      <t>ジッケン</t>
    </rPh>
    <rPh sb="4" eb="6">
      <t>ジュンビ</t>
    </rPh>
    <rPh sb="6" eb="7">
      <t>シツ</t>
    </rPh>
    <phoneticPr fontId="1"/>
  </si>
  <si>
    <t>小動物実験室Ⅰ</t>
    <rPh sb="0" eb="3">
      <t>ショウドウブツ</t>
    </rPh>
    <rPh sb="3" eb="6">
      <t>ジッケンシツ</t>
    </rPh>
    <phoneticPr fontId="1"/>
  </si>
  <si>
    <t>ﾊﾞｲｵﾏｽ実験準備室</t>
    <rPh sb="6" eb="8">
      <t>ジッケン</t>
    </rPh>
    <rPh sb="8" eb="10">
      <t>ジュンビ</t>
    </rPh>
    <rPh sb="10" eb="11">
      <t>シツ</t>
    </rPh>
    <phoneticPr fontId="1"/>
  </si>
  <si>
    <t>クリーンルーム</t>
  </si>
  <si>
    <t>B0</t>
  </si>
  <si>
    <t>B1</t>
  </si>
  <si>
    <t>B1</t>
    <phoneticPr fontId="1"/>
  </si>
  <si>
    <t>B2</t>
  </si>
  <si>
    <t>B2</t>
    <phoneticPr fontId="1"/>
  </si>
  <si>
    <t>B3</t>
  </si>
  <si>
    <t>B3</t>
    <phoneticPr fontId="1"/>
  </si>
  <si>
    <t>B4</t>
  </si>
  <si>
    <t>B4</t>
    <phoneticPr fontId="1"/>
  </si>
  <si>
    <t>B5</t>
  </si>
  <si>
    <t>B5</t>
    <phoneticPr fontId="1"/>
  </si>
  <si>
    <t>B6</t>
  </si>
  <si>
    <t>B6</t>
    <phoneticPr fontId="1"/>
  </si>
  <si>
    <t>B8</t>
  </si>
  <si>
    <t>B8</t>
    <phoneticPr fontId="1"/>
  </si>
  <si>
    <t>-</t>
    <phoneticPr fontId="1"/>
  </si>
  <si>
    <t>101A</t>
    <phoneticPr fontId="1"/>
  </si>
  <si>
    <t>101B</t>
    <phoneticPr fontId="1"/>
  </si>
  <si>
    <t>107A</t>
    <phoneticPr fontId="1"/>
  </si>
  <si>
    <t>107B</t>
    <phoneticPr fontId="1"/>
  </si>
  <si>
    <t>202A</t>
    <phoneticPr fontId="1"/>
  </si>
  <si>
    <t>202B</t>
    <phoneticPr fontId="1"/>
  </si>
  <si>
    <t>105A</t>
    <phoneticPr fontId="1"/>
  </si>
  <si>
    <t>105B</t>
    <phoneticPr fontId="1"/>
  </si>
  <si>
    <t>休憩室</t>
    <rPh sb="0" eb="3">
      <t>キュウケイシツ</t>
    </rPh>
    <phoneticPr fontId="1"/>
  </si>
  <si>
    <t>-</t>
    <phoneticPr fontId="1"/>
  </si>
  <si>
    <t>体育館</t>
    <rPh sb="0" eb="2">
      <t>タイイク</t>
    </rPh>
    <rPh sb="2" eb="3">
      <t>カン</t>
    </rPh>
    <phoneticPr fontId="1"/>
  </si>
  <si>
    <t>事務室</t>
    <rPh sb="0" eb="3">
      <t>ジムシツ</t>
    </rPh>
    <phoneticPr fontId="1"/>
  </si>
  <si>
    <t>室番</t>
    <rPh sb="0" eb="1">
      <t>シツ</t>
    </rPh>
    <rPh sb="1" eb="2">
      <t>バン</t>
    </rPh>
    <phoneticPr fontId="1"/>
  </si>
  <si>
    <t>研究室(旧：演習室)</t>
    <rPh sb="0" eb="3">
      <t>ケンキュウシツ</t>
    </rPh>
    <rPh sb="4" eb="5">
      <t>キュウ</t>
    </rPh>
    <rPh sb="6" eb="8">
      <t>エンシュウ</t>
    </rPh>
    <rPh sb="8" eb="9">
      <t>シツ</t>
    </rPh>
    <phoneticPr fontId="1"/>
  </si>
  <si>
    <t>演習室(旧：大学院博士後期)</t>
    <rPh sb="0" eb="2">
      <t>エンシュウ</t>
    </rPh>
    <rPh sb="2" eb="3">
      <t>シツ</t>
    </rPh>
    <rPh sb="4" eb="5">
      <t>キュウ</t>
    </rPh>
    <rPh sb="6" eb="9">
      <t>ダイガクイン</t>
    </rPh>
    <rPh sb="9" eb="11">
      <t>ハカセ</t>
    </rPh>
    <rPh sb="11" eb="13">
      <t>コウキ</t>
    </rPh>
    <phoneticPr fontId="1"/>
  </si>
  <si>
    <t>研究室(旧：大学院博士前期)</t>
    <rPh sb="0" eb="3">
      <t>ケンキュウシツ</t>
    </rPh>
    <rPh sb="4" eb="5">
      <t>キュウ</t>
    </rPh>
    <rPh sb="6" eb="9">
      <t>ダイガクイン</t>
    </rPh>
    <rPh sb="9" eb="11">
      <t>ハカセ</t>
    </rPh>
    <rPh sb="11" eb="13">
      <t>ゼンキ</t>
    </rPh>
    <phoneticPr fontId="1"/>
  </si>
  <si>
    <t>第１製図室</t>
    <rPh sb="0" eb="1">
      <t>ダイ</t>
    </rPh>
    <rPh sb="2" eb="4">
      <t>セイズ</t>
    </rPh>
    <rPh sb="4" eb="5">
      <t>シツ</t>
    </rPh>
    <phoneticPr fontId="1"/>
  </si>
  <si>
    <t>第２製図室</t>
    <rPh sb="0" eb="1">
      <t>ダイ</t>
    </rPh>
    <rPh sb="2" eb="4">
      <t>セイズ</t>
    </rPh>
    <rPh sb="4" eb="5">
      <t>シツ</t>
    </rPh>
    <phoneticPr fontId="1"/>
  </si>
  <si>
    <t>研究室(旧：客員教授室)</t>
    <rPh sb="0" eb="3">
      <t>ケンキュウシツ</t>
    </rPh>
    <rPh sb="4" eb="5">
      <t>キュウ</t>
    </rPh>
    <rPh sb="6" eb="8">
      <t>キャクイン</t>
    </rPh>
    <rPh sb="8" eb="10">
      <t>キョウジュ</t>
    </rPh>
    <rPh sb="10" eb="11">
      <t>シツ</t>
    </rPh>
    <phoneticPr fontId="1"/>
  </si>
  <si>
    <t>トレーサー実験室（旧：試料分析室１)</t>
    <rPh sb="5" eb="8">
      <t>ジッケンシツ</t>
    </rPh>
    <rPh sb="9" eb="10">
      <t>キュウ</t>
    </rPh>
    <rPh sb="11" eb="13">
      <t>シリョウ</t>
    </rPh>
    <rPh sb="13" eb="15">
      <t>ブンセキ</t>
    </rPh>
    <rPh sb="15" eb="16">
      <t>シツ</t>
    </rPh>
    <phoneticPr fontId="1"/>
  </si>
  <si>
    <t>試料分析室１(旧：研究実験室)</t>
    <rPh sb="7" eb="8">
      <t>キュウ</t>
    </rPh>
    <rPh sb="9" eb="11">
      <t>ケンキュウ</t>
    </rPh>
    <rPh sb="11" eb="14">
      <t>ジッケンシツ</t>
    </rPh>
    <phoneticPr fontId="1"/>
  </si>
  <si>
    <t>研究室(旧：客員研究員室)</t>
    <rPh sb="0" eb="3">
      <t>ケンキュウシツ</t>
    </rPh>
    <rPh sb="4" eb="5">
      <t>キュウ</t>
    </rPh>
    <rPh sb="6" eb="8">
      <t>キャクイン</t>
    </rPh>
    <rPh sb="8" eb="11">
      <t>ケンキュウイン</t>
    </rPh>
    <rPh sb="11" eb="12">
      <t>シツ</t>
    </rPh>
    <phoneticPr fontId="1"/>
  </si>
  <si>
    <t>○</t>
    <phoneticPr fontId="1"/>
  </si>
  <si>
    <t>設置年度</t>
    <rPh sb="0" eb="2">
      <t>セッチ</t>
    </rPh>
    <rPh sb="2" eb="4">
      <t>ネンド</t>
    </rPh>
    <phoneticPr fontId="1"/>
  </si>
  <si>
    <t>ﾊﾟｯｹｰｼﾞAC</t>
    <phoneticPr fontId="1"/>
  </si>
  <si>
    <t>○</t>
    <phoneticPr fontId="1"/>
  </si>
  <si>
    <t>既設単独
エアコン有</t>
    <rPh sb="0" eb="2">
      <t>キセツ</t>
    </rPh>
    <rPh sb="2" eb="4">
      <t>タンドク</t>
    </rPh>
    <rPh sb="9" eb="10">
      <t>アリ</t>
    </rPh>
    <phoneticPr fontId="1"/>
  </si>
  <si>
    <t>系統１</t>
    <rPh sb="0" eb="2">
      <t>ケイトウ</t>
    </rPh>
    <phoneticPr fontId="1"/>
  </si>
  <si>
    <t>系統２</t>
    <rPh sb="0" eb="2">
      <t>ケイトウ</t>
    </rPh>
    <phoneticPr fontId="1"/>
  </si>
  <si>
    <t>室外機系統</t>
    <rPh sb="0" eb="3">
      <t>シツガイキ</t>
    </rPh>
    <rPh sb="3" eb="5">
      <t>ケイトウ</t>
    </rPh>
    <phoneticPr fontId="1"/>
  </si>
  <si>
    <t>系統３</t>
    <rPh sb="0" eb="2">
      <t>ケイトウ</t>
    </rPh>
    <phoneticPr fontId="1"/>
  </si>
  <si>
    <t>系統４</t>
    <rPh sb="0" eb="2">
      <t>ケイトウ</t>
    </rPh>
    <phoneticPr fontId="1"/>
  </si>
  <si>
    <t>系統５</t>
    <rPh sb="0" eb="2">
      <t>ケイトウ</t>
    </rPh>
    <phoneticPr fontId="1"/>
  </si>
  <si>
    <t>系統６</t>
    <rPh sb="0" eb="2">
      <t>ケイトウ</t>
    </rPh>
    <phoneticPr fontId="1"/>
  </si>
  <si>
    <t>系統７</t>
    <rPh sb="0" eb="2">
      <t>ケイトウ</t>
    </rPh>
    <phoneticPr fontId="1"/>
  </si>
  <si>
    <t>系統８</t>
    <rPh sb="0" eb="2">
      <t>ケイトウ</t>
    </rPh>
    <phoneticPr fontId="1"/>
  </si>
  <si>
    <t>系統９</t>
    <rPh sb="0" eb="2">
      <t>ケイトウ</t>
    </rPh>
    <phoneticPr fontId="1"/>
  </si>
  <si>
    <t>系統10</t>
    <rPh sb="0" eb="2">
      <t>ケイトウ</t>
    </rPh>
    <phoneticPr fontId="1"/>
  </si>
  <si>
    <t>系統11</t>
    <rPh sb="0" eb="2">
      <t>ケイトウ</t>
    </rPh>
    <phoneticPr fontId="1"/>
  </si>
  <si>
    <t>系統12</t>
    <rPh sb="0" eb="2">
      <t>ケイトウ</t>
    </rPh>
    <phoneticPr fontId="1"/>
  </si>
  <si>
    <t>系統13</t>
    <rPh sb="0" eb="2">
      <t>ケイトウ</t>
    </rPh>
    <phoneticPr fontId="1"/>
  </si>
  <si>
    <t>系統14</t>
    <rPh sb="0" eb="2">
      <t>ケイトウ</t>
    </rPh>
    <phoneticPr fontId="1"/>
  </si>
  <si>
    <t>系統15</t>
    <rPh sb="0" eb="2">
      <t>ケイトウ</t>
    </rPh>
    <phoneticPr fontId="1"/>
  </si>
  <si>
    <t>系統16</t>
    <rPh sb="0" eb="2">
      <t>ケイトウ</t>
    </rPh>
    <phoneticPr fontId="1"/>
  </si>
  <si>
    <t>系統17</t>
    <rPh sb="0" eb="2">
      <t>ケイトウ</t>
    </rPh>
    <phoneticPr fontId="1"/>
  </si>
  <si>
    <t>（W）</t>
    <phoneticPr fontId="1"/>
  </si>
  <si>
    <t>冷房能力計(W)</t>
    <rPh sb="0" eb="2">
      <t>レイボウ</t>
    </rPh>
    <rPh sb="2" eb="4">
      <t>ノウリョク</t>
    </rPh>
    <rPh sb="4" eb="5">
      <t>ケイ</t>
    </rPh>
    <phoneticPr fontId="1"/>
  </si>
  <si>
    <t>系統毎の内機</t>
    <rPh sb="0" eb="2">
      <t>ケイトウ</t>
    </rPh>
    <rPh sb="2" eb="3">
      <t>ゴト</t>
    </rPh>
    <rPh sb="4" eb="6">
      <t>ナイキ</t>
    </rPh>
    <phoneticPr fontId="1"/>
  </si>
  <si>
    <t>既設ﾊﾟｯｹｰｼﾞAC</t>
    <rPh sb="0" eb="2">
      <t>キセツ</t>
    </rPh>
    <phoneticPr fontId="1"/>
  </si>
  <si>
    <t>(W/m2)</t>
    <phoneticPr fontId="1"/>
  </si>
  <si>
    <t>（台）</t>
    <rPh sb="1" eb="2">
      <t>ダイ</t>
    </rPh>
    <phoneticPr fontId="1"/>
  </si>
  <si>
    <t>学部で設置</t>
    <rPh sb="0" eb="2">
      <t>ガクブ</t>
    </rPh>
    <rPh sb="3" eb="5">
      <t>セッチ</t>
    </rPh>
    <phoneticPr fontId="1"/>
  </si>
  <si>
    <t>備　考</t>
    <rPh sb="0" eb="1">
      <t>ビ</t>
    </rPh>
    <rPh sb="2" eb="3">
      <t>コウ</t>
    </rPh>
    <phoneticPr fontId="1"/>
  </si>
  <si>
    <t>設備用AC</t>
    <rPh sb="0" eb="2">
      <t>セツビ</t>
    </rPh>
    <rPh sb="2" eb="3">
      <t>ヨウ</t>
    </rPh>
    <phoneticPr fontId="1"/>
  </si>
  <si>
    <t>系統18</t>
    <rPh sb="0" eb="2">
      <t>ケイトウ</t>
    </rPh>
    <phoneticPr fontId="1"/>
  </si>
  <si>
    <t>地</t>
    <rPh sb="0" eb="1">
      <t>チ</t>
    </rPh>
    <phoneticPr fontId="1"/>
  </si>
  <si>
    <t>展示室</t>
    <rPh sb="0" eb="3">
      <t>テンジシツ</t>
    </rPh>
    <phoneticPr fontId="1"/>
  </si>
  <si>
    <t>印刷室</t>
    <rPh sb="0" eb="3">
      <t>インサツシツ</t>
    </rPh>
    <phoneticPr fontId="1"/>
  </si>
  <si>
    <t>をどうするか</t>
    <phoneticPr fontId="1"/>
  </si>
  <si>
    <t>換気扇</t>
    <rPh sb="0" eb="3">
      <t>カンキセン</t>
    </rPh>
    <phoneticPr fontId="1"/>
  </si>
  <si>
    <t>orﾛｽﾅｲ</t>
    <phoneticPr fontId="1"/>
  </si>
  <si>
    <t>○</t>
    <phoneticPr fontId="1"/>
  </si>
  <si>
    <t>２階ホール</t>
    <rPh sb="1" eb="2">
      <t>カイ</t>
    </rPh>
    <phoneticPr fontId="1"/>
  </si>
  <si>
    <t>R1</t>
    <phoneticPr fontId="1"/>
  </si>
  <si>
    <t>既設利用</t>
    <rPh sb="0" eb="2">
      <t>キセツ</t>
    </rPh>
    <rPh sb="2" eb="4">
      <t>リヨウ</t>
    </rPh>
    <phoneticPr fontId="1"/>
  </si>
  <si>
    <t>H7</t>
    <phoneticPr fontId="1"/>
  </si>
  <si>
    <t>H8</t>
    <phoneticPr fontId="1"/>
  </si>
  <si>
    <t>H26</t>
    <phoneticPr fontId="1"/>
  </si>
  <si>
    <t>H10</t>
    <phoneticPr fontId="1"/>
  </si>
  <si>
    <t>H12？</t>
    <phoneticPr fontId="1"/>
  </si>
  <si>
    <t>健康体力測定室</t>
    <rPh sb="0" eb="2">
      <t>ケンコウ</t>
    </rPh>
    <rPh sb="2" eb="4">
      <t>タイリョク</t>
    </rPh>
    <rPh sb="4" eb="6">
      <t>ソクテイ</t>
    </rPh>
    <rPh sb="6" eb="7">
      <t>シツ</t>
    </rPh>
    <phoneticPr fontId="1"/>
  </si>
  <si>
    <t>全熱交換器</t>
    <rPh sb="0" eb="1">
      <t>ゼン</t>
    </rPh>
    <rPh sb="1" eb="5">
      <t>ネツコウカンキ</t>
    </rPh>
    <phoneticPr fontId="1"/>
  </si>
  <si>
    <t>換気扇or</t>
    <rPh sb="0" eb="3">
      <t>カンキセン</t>
    </rPh>
    <phoneticPr fontId="1"/>
  </si>
  <si>
    <t>全熱交換器</t>
    <rPh sb="0" eb="1">
      <t>ゼン</t>
    </rPh>
    <rPh sb="1" eb="5">
      <t>ネツコウカンキ</t>
    </rPh>
    <phoneticPr fontId="1"/>
  </si>
  <si>
    <t>換気</t>
    <rPh sb="0" eb="2">
      <t>カンキ</t>
    </rPh>
    <phoneticPr fontId="1"/>
  </si>
  <si>
    <t>換気</t>
    <rPh sb="0" eb="2">
      <t>カンキ</t>
    </rPh>
    <phoneticPr fontId="1"/>
  </si>
  <si>
    <t>ﾊﾞｲｵﾏｽ試料調整室</t>
    <rPh sb="7" eb="9">
      <t>チョウセイ</t>
    </rPh>
    <rPh sb="9" eb="10">
      <t>チョウセイ</t>
    </rPh>
    <rPh sb="10" eb="11">
      <t>シツ</t>
    </rPh>
    <phoneticPr fontId="1"/>
  </si>
  <si>
    <t>?</t>
    <phoneticPr fontId="1"/>
  </si>
  <si>
    <t>ﾊﾟｯｹｰｼﾞAC</t>
  </si>
  <si>
    <t>講義室１</t>
    <rPh sb="0" eb="3">
      <t>コウギシツ</t>
    </rPh>
    <phoneticPr fontId="1"/>
  </si>
  <si>
    <t>講義室２</t>
    <rPh sb="0" eb="3">
      <t>コウギシツ</t>
    </rPh>
    <phoneticPr fontId="1"/>
  </si>
  <si>
    <t>実験室１</t>
    <rPh sb="0" eb="3">
      <t>ジッケンシツ</t>
    </rPh>
    <phoneticPr fontId="1"/>
  </si>
  <si>
    <t>実験室２</t>
    <rPh sb="0" eb="3">
      <t>ジッケンシツ</t>
    </rPh>
    <phoneticPr fontId="1"/>
  </si>
  <si>
    <t>学生ホール１</t>
    <rPh sb="0" eb="2">
      <t>ガクセイ</t>
    </rPh>
    <phoneticPr fontId="1"/>
  </si>
  <si>
    <t>学生ホール２</t>
    <rPh sb="0" eb="2">
      <t>ガクセイ</t>
    </rPh>
    <phoneticPr fontId="1"/>
  </si>
  <si>
    <t>73kW×1台</t>
    <rPh sb="6" eb="7">
      <t>ダイ</t>
    </rPh>
    <phoneticPr fontId="1"/>
  </si>
  <si>
    <t>ｺｱ2</t>
    <phoneticPr fontId="1"/>
  </si>
  <si>
    <t>地震記録室(103から入室)</t>
    <rPh sb="0" eb="2">
      <t>ジシン</t>
    </rPh>
    <rPh sb="2" eb="5">
      <t>キロクシツ</t>
    </rPh>
    <rPh sb="11" eb="13">
      <t>ニュウシツ</t>
    </rPh>
    <phoneticPr fontId="1"/>
  </si>
  <si>
    <t>恒温恒湿室(103から入室)</t>
    <rPh sb="0" eb="2">
      <t>コウオン</t>
    </rPh>
    <rPh sb="2" eb="4">
      <t>コウシツ</t>
    </rPh>
    <rPh sb="4" eb="5">
      <t>シツ</t>
    </rPh>
    <phoneticPr fontId="1"/>
  </si>
  <si>
    <t>85kW×1台</t>
    <rPh sb="6" eb="7">
      <t>ダイ</t>
    </rPh>
    <phoneticPr fontId="1"/>
  </si>
  <si>
    <t>系統19</t>
    <rPh sb="0" eb="2">
      <t>ケイトウ</t>
    </rPh>
    <phoneticPr fontId="1"/>
  </si>
  <si>
    <t>系統20</t>
    <rPh sb="0" eb="2">
      <t>ケイトウ</t>
    </rPh>
    <phoneticPr fontId="1"/>
  </si>
  <si>
    <t>40kW×1台</t>
    <rPh sb="6" eb="7">
      <t>ダイ</t>
    </rPh>
    <phoneticPr fontId="1"/>
  </si>
  <si>
    <t>56kW×1台</t>
    <rPh sb="6" eb="7">
      <t>ダイ</t>
    </rPh>
    <phoneticPr fontId="1"/>
  </si>
  <si>
    <t>ﾊﾟｯｹｰｼﾞAC?</t>
    <phoneticPr fontId="1"/>
  </si>
  <si>
    <t>系統21</t>
    <rPh sb="0" eb="2">
      <t>ケイトウ</t>
    </rPh>
    <phoneticPr fontId="1"/>
  </si>
  <si>
    <t>系統22</t>
    <rPh sb="0" eb="2">
      <t>ケイトウ</t>
    </rPh>
    <phoneticPr fontId="1"/>
  </si>
  <si>
    <t>系統23</t>
    <rPh sb="0" eb="2">
      <t>ケイトウ</t>
    </rPh>
    <phoneticPr fontId="1"/>
  </si>
  <si>
    <t>系統24</t>
    <rPh sb="0" eb="2">
      <t>ケイトウ</t>
    </rPh>
    <phoneticPr fontId="1"/>
  </si>
  <si>
    <t>系統25</t>
    <rPh sb="0" eb="2">
      <t>ケイトウ</t>
    </rPh>
    <phoneticPr fontId="1"/>
  </si>
  <si>
    <t>系統26</t>
    <rPh sb="0" eb="2">
      <t>ケイトウ</t>
    </rPh>
    <phoneticPr fontId="1"/>
  </si>
  <si>
    <t>系統27</t>
    <rPh sb="0" eb="2">
      <t>ケイトウ</t>
    </rPh>
    <phoneticPr fontId="1"/>
  </si>
  <si>
    <t>系統28</t>
    <rPh sb="0" eb="2">
      <t>ケイトウ</t>
    </rPh>
    <phoneticPr fontId="1"/>
  </si>
  <si>
    <t>67kW×1台</t>
    <rPh sb="6" eb="7">
      <t>ダイ</t>
    </rPh>
    <phoneticPr fontId="1"/>
  </si>
  <si>
    <t>ﾋﾞﾙﾏﾙに？</t>
    <phoneticPr fontId="1"/>
  </si>
  <si>
    <t>ﾊﾟｯｹｰｼﾞに?</t>
  </si>
  <si>
    <t>ﾊﾟｯｹｰｼﾞに?</t>
    <phoneticPr fontId="1"/>
  </si>
  <si>
    <t>系統29</t>
    <rPh sb="0" eb="2">
      <t>ケイトウ</t>
    </rPh>
    <phoneticPr fontId="1"/>
  </si>
  <si>
    <t>系統30</t>
    <rPh sb="0" eb="2">
      <t>ケイトウ</t>
    </rPh>
    <phoneticPr fontId="1"/>
  </si>
  <si>
    <t>系統31</t>
    <rPh sb="0" eb="2">
      <t>ケイトウ</t>
    </rPh>
    <phoneticPr fontId="1"/>
  </si>
  <si>
    <t>系統32</t>
    <rPh sb="0" eb="2">
      <t>ケイトウ</t>
    </rPh>
    <phoneticPr fontId="1"/>
  </si>
  <si>
    <t>系統33</t>
    <rPh sb="0" eb="2">
      <t>ケイトウ</t>
    </rPh>
    <phoneticPr fontId="1"/>
  </si>
  <si>
    <t>系統34</t>
    <rPh sb="0" eb="2">
      <t>ケイトウ</t>
    </rPh>
    <phoneticPr fontId="1"/>
  </si>
  <si>
    <t>系統35</t>
    <rPh sb="0" eb="2">
      <t>ケイトウ</t>
    </rPh>
    <phoneticPr fontId="1"/>
  </si>
  <si>
    <t>系統36</t>
    <rPh sb="0" eb="2">
      <t>ケイトウ</t>
    </rPh>
    <phoneticPr fontId="1"/>
  </si>
  <si>
    <t>外機1</t>
    <rPh sb="0" eb="2">
      <t>ガイキ</t>
    </rPh>
    <phoneticPr fontId="1"/>
  </si>
  <si>
    <t>外機1内機2</t>
    <rPh sb="0" eb="2">
      <t>ガイキ</t>
    </rPh>
    <rPh sb="3" eb="5">
      <t>ナイキ</t>
    </rPh>
    <phoneticPr fontId="1"/>
  </si>
  <si>
    <t>外機2内機4</t>
    <rPh sb="0" eb="2">
      <t>ガイキ</t>
    </rPh>
    <rPh sb="3" eb="5">
      <t>ナイキ</t>
    </rPh>
    <phoneticPr fontId="1"/>
  </si>
  <si>
    <t>系統37</t>
    <rPh sb="0" eb="2">
      <t>ケイトウ</t>
    </rPh>
    <phoneticPr fontId="1"/>
  </si>
  <si>
    <t>系統38</t>
    <rPh sb="0" eb="2">
      <t>ケイトウ</t>
    </rPh>
    <phoneticPr fontId="1"/>
  </si>
  <si>
    <t>内機2</t>
    <rPh sb="0" eb="2">
      <t>ナイキ</t>
    </rPh>
    <phoneticPr fontId="1"/>
  </si>
  <si>
    <t>外機1内機3</t>
    <rPh sb="0" eb="2">
      <t>ガイキ</t>
    </rPh>
    <rPh sb="3" eb="5">
      <t>ナイキ</t>
    </rPh>
    <phoneticPr fontId="1"/>
  </si>
  <si>
    <t>外機1内機4</t>
    <rPh sb="0" eb="2">
      <t>ガイキ</t>
    </rPh>
    <rPh sb="3" eb="5">
      <t>ナイキ</t>
    </rPh>
    <phoneticPr fontId="1"/>
  </si>
  <si>
    <t>冷房専用</t>
    <rPh sb="0" eb="2">
      <t>レイボウ</t>
    </rPh>
    <rPh sb="2" eb="4">
      <t>センヨウ</t>
    </rPh>
    <phoneticPr fontId="1"/>
  </si>
  <si>
    <t>内機冷房能力</t>
    <rPh sb="0" eb="2">
      <t>ナイキ</t>
    </rPh>
    <rPh sb="2" eb="4">
      <t>レイボウ</t>
    </rPh>
    <rPh sb="4" eb="6">
      <t>ノウリョク</t>
    </rPh>
    <phoneticPr fontId="1"/>
  </si>
  <si>
    <t>系統39</t>
    <rPh sb="0" eb="2">
      <t>ケイトウ</t>
    </rPh>
    <phoneticPr fontId="1"/>
  </si>
  <si>
    <t>系統40</t>
    <rPh sb="0" eb="2">
      <t>ケイトウ</t>
    </rPh>
    <phoneticPr fontId="1"/>
  </si>
  <si>
    <t>系統41</t>
    <rPh sb="0" eb="2">
      <t>ケイトウ</t>
    </rPh>
    <phoneticPr fontId="1"/>
  </si>
  <si>
    <t>系統42</t>
    <rPh sb="0" eb="2">
      <t>ケイトウ</t>
    </rPh>
    <phoneticPr fontId="1"/>
  </si>
  <si>
    <t>系統43</t>
    <rPh sb="0" eb="2">
      <t>ケイトウ</t>
    </rPh>
    <phoneticPr fontId="1"/>
  </si>
  <si>
    <t>系統44</t>
    <rPh sb="0" eb="2">
      <t>ケイトウ</t>
    </rPh>
    <phoneticPr fontId="1"/>
  </si>
  <si>
    <t>更新</t>
    <rPh sb="0" eb="2">
      <t>コウシン</t>
    </rPh>
    <phoneticPr fontId="1"/>
  </si>
  <si>
    <t>ﾋﾞﾙﾏﾙに更新</t>
    <rPh sb="6" eb="8">
      <t>コウシン</t>
    </rPh>
    <phoneticPr fontId="1"/>
  </si>
  <si>
    <t>生物工学実験室前室　（空調機更新済）</t>
    <rPh sb="0" eb="2">
      <t>セイブツ</t>
    </rPh>
    <rPh sb="2" eb="4">
      <t>コウガク</t>
    </rPh>
    <rPh sb="4" eb="7">
      <t>ジッケンシツ</t>
    </rPh>
    <rPh sb="7" eb="9">
      <t>ゼンシツ</t>
    </rPh>
    <phoneticPr fontId="1"/>
  </si>
  <si>
    <t>生物工学実験室　　　（空調機更新済）</t>
    <rPh sb="0" eb="2">
      <t>セイブツ</t>
    </rPh>
    <rPh sb="2" eb="4">
      <t>コウガク</t>
    </rPh>
    <rPh sb="4" eb="7">
      <t>ジッケンシツ</t>
    </rPh>
    <phoneticPr fontId="1"/>
  </si>
  <si>
    <t>無菌培養室　　　　　（空調機更新済）</t>
    <rPh sb="0" eb="2">
      <t>ムキン</t>
    </rPh>
    <rPh sb="2" eb="5">
      <t>バイヨウシツ</t>
    </rPh>
    <phoneticPr fontId="1"/>
  </si>
  <si>
    <t>（別紙２）空調機一覧表（環境科学部棟で個別空調を改修する箇所）</t>
    <rPh sb="1" eb="3">
      <t>ベッシ</t>
    </rPh>
    <rPh sb="5" eb="8">
      <t>クウチョウキ</t>
    </rPh>
    <rPh sb="8" eb="10">
      <t>イチラン</t>
    </rPh>
    <rPh sb="10" eb="11">
      <t>ヒョウ</t>
    </rPh>
    <rPh sb="12" eb="14">
      <t>カンキョウ</t>
    </rPh>
    <rPh sb="14" eb="16">
      <t>カガク</t>
    </rPh>
    <rPh sb="16" eb="17">
      <t>ブ</t>
    </rPh>
    <rPh sb="17" eb="18">
      <t>トウ</t>
    </rPh>
    <rPh sb="19" eb="21">
      <t>コベツ</t>
    </rPh>
    <rPh sb="21" eb="23">
      <t>クウチョウ</t>
    </rPh>
    <rPh sb="24" eb="26">
      <t>カイシュウ</t>
    </rPh>
    <rPh sb="28" eb="30">
      <t>カショ</t>
    </rPh>
    <phoneticPr fontId="1"/>
  </si>
  <si>
    <t>（別紙３）空調機一覧表（体育館で個別空調を更新する箇所）</t>
    <rPh sb="1" eb="3">
      <t>ベッシ</t>
    </rPh>
    <rPh sb="5" eb="8">
      <t>クウチョウキ</t>
    </rPh>
    <rPh sb="8" eb="10">
      <t>イチラン</t>
    </rPh>
    <rPh sb="10" eb="11">
      <t>ヒョウ</t>
    </rPh>
    <rPh sb="12" eb="15">
      <t>タイイクカン</t>
    </rPh>
    <rPh sb="16" eb="18">
      <t>コベツ</t>
    </rPh>
    <rPh sb="18" eb="20">
      <t>クウチョウ</t>
    </rPh>
    <rPh sb="21" eb="23">
      <t>コウシン</t>
    </rPh>
    <rPh sb="25" eb="27">
      <t>カショ</t>
    </rPh>
    <phoneticPr fontId="1"/>
  </si>
  <si>
    <t>（別紙３）空調機一覧表（圃場実験施設で個別空調を更新する箇所）</t>
    <rPh sb="1" eb="3">
      <t>ベッシ</t>
    </rPh>
    <rPh sb="5" eb="8">
      <t>クウチョウキ</t>
    </rPh>
    <rPh sb="8" eb="10">
      <t>イチラン</t>
    </rPh>
    <rPh sb="10" eb="11">
      <t>ヒョウ</t>
    </rPh>
    <rPh sb="12" eb="14">
      <t>ホジョウ</t>
    </rPh>
    <rPh sb="14" eb="16">
      <t>ジッケン</t>
    </rPh>
    <rPh sb="16" eb="18">
      <t>シセツ</t>
    </rPh>
    <rPh sb="19" eb="21">
      <t>コベツ</t>
    </rPh>
    <rPh sb="21" eb="23">
      <t>クウチョウ</t>
    </rPh>
    <rPh sb="24" eb="26">
      <t>コウシン</t>
    </rPh>
    <rPh sb="28" eb="30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</si>
</sst>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_ ;[Red]\-#,##0.0\ "/>
    <numFmt numFmtId="178" formatCode="#,##0.00_ ;[Red]\-#,##0.00\ "/>
    <numFmt numFmtId="179" formatCode="0.0&quot;m2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38" fontId="3" fillId="0" borderId="0" xfId="1" applyFo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7" xfId="0" applyNumberFormat="1" applyFont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3" xfId="0" applyFont="1" applyBorder="1" applyAlignment="1">
      <alignment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178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178" fontId="3" fillId="0" borderId="7" xfId="0" applyNumberFormat="1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178" fontId="3" fillId="4" borderId="2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178" fontId="3" fillId="3" borderId="7" xfId="0" applyNumberFormat="1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178" fontId="3" fillId="3" borderId="2" xfId="0" applyNumberFormat="1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right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6" borderId="5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3" fillId="7" borderId="5" xfId="0" applyFont="1" applyFill="1" applyBorder="1" applyAlignment="1">
      <alignment vertical="center" shrinkToFit="1"/>
    </xf>
    <xf numFmtId="0" fontId="3" fillId="7" borderId="2" xfId="0" applyFont="1" applyFill="1" applyBorder="1" applyAlignment="1">
      <alignment vertical="center" shrinkToFit="1"/>
    </xf>
    <xf numFmtId="178" fontId="3" fillId="7" borderId="2" xfId="0" applyNumberFormat="1" applyFont="1" applyFill="1" applyBorder="1" applyAlignment="1">
      <alignment vertical="center" shrinkToFit="1"/>
    </xf>
    <xf numFmtId="0" fontId="3" fillId="7" borderId="10" xfId="0" applyFont="1" applyFill="1" applyBorder="1" applyAlignment="1">
      <alignment horizontal="center" vertical="center" shrinkToFit="1"/>
    </xf>
    <xf numFmtId="0" fontId="3" fillId="7" borderId="9" xfId="0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right" vertical="center" shrinkToFit="1"/>
    </xf>
    <xf numFmtId="0" fontId="3" fillId="6" borderId="5" xfId="0" applyFont="1" applyFill="1" applyBorder="1" applyAlignment="1">
      <alignment horizontal="right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right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right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right" vertical="center" shrinkToFit="1"/>
    </xf>
    <xf numFmtId="38" fontId="3" fillId="3" borderId="2" xfId="1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 shrinkToFit="1"/>
    </xf>
    <xf numFmtId="38" fontId="3" fillId="3" borderId="9" xfId="1" applyFont="1" applyFill="1" applyBorder="1" applyAlignment="1">
      <alignment vertical="center" shrinkToFit="1"/>
    </xf>
    <xf numFmtId="38" fontId="3" fillId="5" borderId="1" xfId="1" applyFont="1" applyFill="1" applyBorder="1" applyAlignment="1">
      <alignment vertical="center" shrinkToFit="1"/>
    </xf>
    <xf numFmtId="38" fontId="3" fillId="3" borderId="5" xfId="1" applyFont="1" applyFill="1" applyBorder="1" applyAlignment="1">
      <alignment vertical="center" shrinkToFit="1"/>
    </xf>
    <xf numFmtId="38" fontId="3" fillId="4" borderId="5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6" borderId="11" xfId="1" applyFont="1" applyFill="1" applyBorder="1" applyAlignment="1">
      <alignment vertical="center" shrinkToFit="1"/>
    </xf>
    <xf numFmtId="1" fontId="3" fillId="3" borderId="2" xfId="0" applyNumberFormat="1" applyFont="1" applyFill="1" applyBorder="1" applyAlignment="1">
      <alignment vertical="center" shrinkToFit="1"/>
    </xf>
    <xf numFmtId="1" fontId="3" fillId="3" borderId="1" xfId="0" applyNumberFormat="1" applyFont="1" applyFill="1" applyBorder="1" applyAlignment="1">
      <alignment vertical="center" shrinkToFit="1"/>
    </xf>
    <xf numFmtId="1" fontId="3" fillId="5" borderId="1" xfId="0" applyNumberFormat="1" applyFont="1" applyFill="1" applyBorder="1" applyAlignment="1">
      <alignment vertical="center" shrinkToFit="1"/>
    </xf>
    <xf numFmtId="1" fontId="3" fillId="3" borderId="5" xfId="0" applyNumberFormat="1" applyFont="1" applyFill="1" applyBorder="1" applyAlignment="1">
      <alignment vertical="center" shrinkToFit="1"/>
    </xf>
    <xf numFmtId="1" fontId="3" fillId="4" borderId="5" xfId="0" applyNumberFormat="1" applyFont="1" applyFill="1" applyBorder="1" applyAlignment="1">
      <alignment vertical="center" shrinkToFit="1"/>
    </xf>
    <xf numFmtId="1" fontId="3" fillId="3" borderId="11" xfId="0" applyNumberFormat="1" applyFont="1" applyFill="1" applyBorder="1" applyAlignment="1">
      <alignment vertical="center" shrinkToFit="1"/>
    </xf>
    <xf numFmtId="1" fontId="3" fillId="6" borderId="11" xfId="0" applyNumberFormat="1" applyFont="1" applyFill="1" applyBorder="1" applyAlignment="1">
      <alignment vertical="center" shrinkToFit="1"/>
    </xf>
    <xf numFmtId="38" fontId="4" fillId="0" borderId="7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vertical="center" shrinkToFit="1"/>
    </xf>
    <xf numFmtId="178" fontId="3" fillId="0" borderId="7" xfId="0" applyNumberFormat="1" applyFont="1" applyFill="1" applyBorder="1" applyAlignment="1">
      <alignment vertical="center" shrinkToFit="1"/>
    </xf>
    <xf numFmtId="178" fontId="3" fillId="0" borderId="2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178" fontId="11" fillId="0" borderId="7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3" fillId="7" borderId="3" xfId="0" applyFont="1" applyFill="1" applyBorder="1" applyAlignment="1">
      <alignment horizontal="right" vertical="center" shrinkToFit="1"/>
    </xf>
    <xf numFmtId="0" fontId="3" fillId="5" borderId="3" xfId="0" applyFont="1" applyFill="1" applyBorder="1" applyAlignment="1">
      <alignment horizontal="right" vertical="center" shrinkToFit="1"/>
    </xf>
    <xf numFmtId="0" fontId="3" fillId="6" borderId="3" xfId="0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38" fontId="3" fillId="6" borderId="1" xfId="1" applyFont="1" applyFill="1" applyBorder="1" applyAlignment="1">
      <alignment vertical="center" shrinkToFit="1"/>
    </xf>
    <xf numFmtId="1" fontId="3" fillId="6" borderId="1" xfId="0" applyNumberFormat="1" applyFont="1" applyFill="1" applyBorder="1" applyAlignment="1">
      <alignment vertical="center" shrinkToFit="1"/>
    </xf>
    <xf numFmtId="38" fontId="3" fillId="7" borderId="1" xfId="1" applyFont="1" applyFill="1" applyBorder="1" applyAlignment="1">
      <alignment vertical="center" shrinkToFit="1"/>
    </xf>
    <xf numFmtId="1" fontId="3" fillId="7" borderId="1" xfId="0" applyNumberFormat="1" applyFont="1" applyFill="1" applyBorder="1" applyAlignment="1">
      <alignment vertical="center" shrinkToFit="1"/>
    </xf>
    <xf numFmtId="38" fontId="3" fillId="4" borderId="1" xfId="1" applyFont="1" applyFill="1" applyBorder="1" applyAlignment="1">
      <alignment vertical="center" shrinkToFit="1"/>
    </xf>
    <xf numFmtId="1" fontId="3" fillId="4" borderId="1" xfId="0" applyNumberFormat="1" applyFont="1" applyFill="1" applyBorder="1" applyAlignment="1">
      <alignment vertical="center" shrinkToFit="1"/>
    </xf>
    <xf numFmtId="1" fontId="3" fillId="3" borderId="7" xfId="0" applyNumberFormat="1" applyFont="1" applyFill="1" applyBorder="1" applyAlignment="1">
      <alignment vertical="center" shrinkToFit="1"/>
    </xf>
    <xf numFmtId="1" fontId="3" fillId="0" borderId="1" xfId="0" applyNumberFormat="1" applyFont="1" applyFill="1" applyBorder="1" applyAlignment="1">
      <alignment vertical="center" shrinkToFit="1"/>
    </xf>
    <xf numFmtId="38" fontId="3" fillId="3" borderId="6" xfId="0" applyNumberFormat="1" applyFont="1" applyFill="1" applyBorder="1" applyAlignment="1">
      <alignment vertical="center" shrinkToFit="1"/>
    </xf>
    <xf numFmtId="38" fontId="3" fillId="6" borderId="6" xfId="0" applyNumberFormat="1" applyFont="1" applyFill="1" applyBorder="1" applyAlignment="1">
      <alignment vertical="center" shrinkToFit="1"/>
    </xf>
    <xf numFmtId="38" fontId="3" fillId="4" borderId="6" xfId="0" applyNumberFormat="1" applyFont="1" applyFill="1" applyBorder="1" applyAlignment="1">
      <alignment vertical="center" shrinkToFit="1"/>
    </xf>
    <xf numFmtId="38" fontId="3" fillId="7" borderId="6" xfId="0" applyNumberFormat="1" applyFont="1" applyFill="1" applyBorder="1" applyAlignment="1">
      <alignment vertical="center" shrinkToFit="1"/>
    </xf>
    <xf numFmtId="38" fontId="3" fillId="5" borderId="6" xfId="0" applyNumberFormat="1" applyFont="1" applyFill="1" applyBorder="1" applyAlignment="1">
      <alignment vertical="center" shrinkToFit="1"/>
    </xf>
    <xf numFmtId="38" fontId="3" fillId="3" borderId="3" xfId="1" applyFont="1" applyFill="1" applyBorder="1" applyAlignment="1">
      <alignment vertical="center" shrinkToFit="1"/>
    </xf>
    <xf numFmtId="176" fontId="3" fillId="6" borderId="5" xfId="0" applyNumberFormat="1" applyFont="1" applyFill="1" applyBorder="1" applyAlignment="1">
      <alignment vertical="center" shrinkToFit="1"/>
    </xf>
    <xf numFmtId="0" fontId="3" fillId="6" borderId="2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vertical="center" shrinkToFit="1"/>
    </xf>
    <xf numFmtId="1" fontId="3" fillId="4" borderId="11" xfId="0" applyNumberFormat="1" applyFont="1" applyFill="1" applyBorder="1" applyAlignment="1">
      <alignment vertical="center" shrinkToFit="1"/>
    </xf>
    <xf numFmtId="0" fontId="3" fillId="4" borderId="9" xfId="0" applyFont="1" applyFill="1" applyBorder="1" applyAlignment="1">
      <alignment horizontal="right" vertical="center" shrinkToFit="1"/>
    </xf>
    <xf numFmtId="38" fontId="3" fillId="5" borderId="6" xfId="1" applyFont="1" applyFill="1" applyBorder="1" applyAlignment="1">
      <alignment vertical="center" shrinkToFit="1"/>
    </xf>
    <xf numFmtId="38" fontId="3" fillId="4" borderId="1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11" fillId="0" borderId="1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>
      <alignment vertical="center"/>
    </xf>
    <xf numFmtId="0" fontId="6" fillId="0" borderId="7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 shrinkToFit="1"/>
    </xf>
    <xf numFmtId="1" fontId="3" fillId="0" borderId="7" xfId="0" applyNumberFormat="1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right" vertical="center" shrinkToFit="1"/>
    </xf>
    <xf numFmtId="38" fontId="3" fillId="0" borderId="9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1" fontId="3" fillId="0" borderId="5" xfId="0" applyNumberFormat="1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38" fontId="3" fillId="0" borderId="5" xfId="0" applyNumberFormat="1" applyFont="1" applyFill="1" applyBorder="1" applyAlignment="1">
      <alignment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178" fontId="3" fillId="0" borderId="2" xfId="0" applyNumberFormat="1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right" vertical="center" shrinkToFit="1"/>
    </xf>
    <xf numFmtId="38" fontId="3" fillId="0" borderId="6" xfId="0" applyNumberFormat="1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38" fontId="3" fillId="0" borderId="2" xfId="1" applyFont="1" applyFill="1" applyBorder="1" applyAlignment="1">
      <alignment vertical="center" shrinkToFit="1"/>
    </xf>
    <xf numFmtId="1" fontId="3" fillId="0" borderId="2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vertical="center" shrinkToFit="1"/>
    </xf>
    <xf numFmtId="1" fontId="3" fillId="0" borderId="3" xfId="0" applyNumberFormat="1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1" fontId="3" fillId="0" borderId="10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178" fontId="3" fillId="0" borderId="10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6" fontId="10" fillId="0" borderId="2" xfId="0" applyNumberFormat="1" applyFont="1" applyFill="1" applyBorder="1" applyAlignment="1">
      <alignment vertical="center" shrinkToFit="1"/>
    </xf>
    <xf numFmtId="0" fontId="3" fillId="0" borderId="2" xfId="0" applyFont="1" applyFill="1" applyBorder="1">
      <alignment vertical="center"/>
    </xf>
    <xf numFmtId="178" fontId="3" fillId="0" borderId="3" xfId="0" applyNumberFormat="1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178" fontId="3" fillId="0" borderId="12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38" fontId="10" fillId="0" borderId="1" xfId="1" applyFont="1" applyFill="1" applyBorder="1" applyAlignment="1">
      <alignment vertical="center" shrinkToFit="1"/>
    </xf>
    <xf numFmtId="38" fontId="11" fillId="0" borderId="1" xfId="1" applyFont="1" applyFill="1" applyBorder="1" applyAlignment="1">
      <alignment vertical="center" shrinkToFit="1"/>
    </xf>
    <xf numFmtId="38" fontId="11" fillId="0" borderId="3" xfId="1" applyFont="1" applyBorder="1">
      <alignment vertical="center"/>
    </xf>
    <xf numFmtId="38" fontId="11" fillId="0" borderId="7" xfId="1" applyFont="1" applyBorder="1">
      <alignment vertical="center"/>
    </xf>
    <xf numFmtId="38" fontId="11" fillId="0" borderId="10" xfId="1" applyFont="1" applyBorder="1">
      <alignment vertical="center"/>
    </xf>
    <xf numFmtId="38" fontId="11" fillId="0" borderId="2" xfId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38" fontId="3" fillId="3" borderId="3" xfId="0" applyNumberFormat="1" applyFont="1" applyFill="1" applyBorder="1" applyAlignment="1">
      <alignment horizontal="right" vertical="center" shrinkToFit="1"/>
    </xf>
    <xf numFmtId="38" fontId="3" fillId="4" borderId="4" xfId="0" applyNumberFormat="1" applyFont="1" applyFill="1" applyBorder="1" applyAlignment="1">
      <alignment vertical="center" shrinkToFit="1"/>
    </xf>
    <xf numFmtId="0" fontId="3" fillId="4" borderId="7" xfId="0" applyFont="1" applyFill="1" applyBorder="1" applyAlignment="1">
      <alignment horizontal="right" vertical="center" shrinkToFit="1"/>
    </xf>
    <xf numFmtId="176" fontId="10" fillId="4" borderId="2" xfId="0" applyNumberFormat="1" applyFont="1" applyFill="1" applyBorder="1" applyAlignment="1">
      <alignment vertical="center" shrinkToFit="1"/>
    </xf>
    <xf numFmtId="38" fontId="3" fillId="4" borderId="3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5" borderId="10" xfId="0" applyFont="1" applyFill="1" applyBorder="1" applyAlignment="1">
      <alignment horizontal="center" vertical="center" shrinkToFit="1"/>
    </xf>
    <xf numFmtId="38" fontId="3" fillId="5" borderId="3" xfId="1" applyFont="1" applyFill="1" applyBorder="1" applyAlignment="1">
      <alignment vertical="center" shrinkToFit="1"/>
    </xf>
    <xf numFmtId="1" fontId="3" fillId="5" borderId="3" xfId="0" applyNumberFormat="1" applyFont="1" applyFill="1" applyBorder="1" applyAlignment="1">
      <alignment vertical="center" shrinkToFit="1"/>
    </xf>
    <xf numFmtId="176" fontId="10" fillId="5" borderId="2" xfId="0" applyNumberFormat="1" applyFont="1" applyFill="1" applyBorder="1" applyAlignment="1">
      <alignment vertical="center" shrinkToFit="1"/>
    </xf>
    <xf numFmtId="38" fontId="3" fillId="5" borderId="2" xfId="0" applyNumberFormat="1" applyFont="1" applyFill="1" applyBorder="1" applyAlignment="1">
      <alignment vertical="center" shrinkToFit="1"/>
    </xf>
    <xf numFmtId="0" fontId="3" fillId="5" borderId="2" xfId="0" applyFont="1" applyFill="1" applyBorder="1" applyAlignment="1">
      <alignment horizontal="right" vertical="center" shrinkToFit="1"/>
    </xf>
    <xf numFmtId="38" fontId="3" fillId="5" borderId="10" xfId="1" applyFont="1" applyFill="1" applyBorder="1" applyAlignment="1">
      <alignment vertical="center" shrinkToFit="1"/>
    </xf>
    <xf numFmtId="0" fontId="3" fillId="5" borderId="9" xfId="0" applyFont="1" applyFill="1" applyBorder="1" applyAlignment="1">
      <alignment horizontal="right" vertical="center" shrinkToFit="1"/>
    </xf>
    <xf numFmtId="38" fontId="3" fillId="0" borderId="14" xfId="0" applyNumberFormat="1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right" vertical="center" shrinkToFit="1"/>
    </xf>
    <xf numFmtId="38" fontId="3" fillId="7" borderId="3" xfId="1" applyFont="1" applyFill="1" applyBorder="1" applyAlignment="1">
      <alignment vertical="center" shrinkToFit="1"/>
    </xf>
    <xf numFmtId="1" fontId="3" fillId="7" borderId="3" xfId="0" applyNumberFormat="1" applyFont="1" applyFill="1" applyBorder="1" applyAlignment="1">
      <alignment vertical="center" shrinkToFit="1"/>
    </xf>
    <xf numFmtId="38" fontId="3" fillId="7" borderId="6" xfId="1" applyFont="1" applyFill="1" applyBorder="1" applyAlignment="1">
      <alignment vertical="center" shrinkToFit="1"/>
    </xf>
    <xf numFmtId="38" fontId="3" fillId="6" borderId="3" xfId="1" applyFont="1" applyFill="1" applyBorder="1" applyAlignment="1">
      <alignment vertical="center" shrinkToFit="1"/>
    </xf>
    <xf numFmtId="1" fontId="3" fillId="6" borderId="3" xfId="0" applyNumberFormat="1" applyFont="1" applyFill="1" applyBorder="1" applyAlignment="1">
      <alignment vertical="center" shrinkToFit="1"/>
    </xf>
    <xf numFmtId="0" fontId="5" fillId="6" borderId="2" xfId="0" applyFont="1" applyFill="1" applyBorder="1" applyAlignment="1">
      <alignment horizontal="center" vertical="center" shrinkToFit="1"/>
    </xf>
    <xf numFmtId="38" fontId="3" fillId="6" borderId="6" xfId="1" applyFont="1" applyFill="1" applyBorder="1" applyAlignment="1">
      <alignment vertical="center" shrinkToFit="1"/>
    </xf>
    <xf numFmtId="1" fontId="3" fillId="6" borderId="6" xfId="0" applyNumberFormat="1" applyFont="1" applyFill="1" applyBorder="1" applyAlignment="1">
      <alignment vertical="center" shrinkToFit="1"/>
    </xf>
    <xf numFmtId="1" fontId="3" fillId="6" borderId="5" xfId="0" applyNumberFormat="1" applyFont="1" applyFill="1" applyBorder="1" applyAlignment="1">
      <alignment vertical="center" shrinkToFit="1"/>
    </xf>
    <xf numFmtId="38" fontId="3" fillId="6" borderId="5" xfId="1" applyFont="1" applyFill="1" applyBorder="1" applyAlignment="1">
      <alignment vertical="center" shrinkToFit="1"/>
    </xf>
    <xf numFmtId="176" fontId="3" fillId="6" borderId="3" xfId="0" applyNumberFormat="1" applyFont="1" applyFill="1" applyBorder="1" applyAlignment="1">
      <alignment horizontal="center" vertical="center" shrinkToFit="1"/>
    </xf>
    <xf numFmtId="176" fontId="3" fillId="6" borderId="1" xfId="0" applyNumberFormat="1" applyFont="1" applyFill="1" applyBorder="1" applyAlignment="1">
      <alignment horizontal="center" vertical="center" shrinkToFit="1"/>
    </xf>
    <xf numFmtId="38" fontId="3" fillId="7" borderId="10" xfId="1" applyFont="1" applyFill="1" applyBorder="1" applyAlignment="1">
      <alignment vertical="center" shrinkToFit="1"/>
    </xf>
    <xf numFmtId="1" fontId="3" fillId="7" borderId="10" xfId="0" applyNumberFormat="1" applyFont="1" applyFill="1" applyBorder="1" applyAlignment="1">
      <alignment vertical="center" shrinkToFit="1"/>
    </xf>
    <xf numFmtId="38" fontId="3" fillId="7" borderId="9" xfId="1" applyFont="1" applyFill="1" applyBorder="1" applyAlignment="1">
      <alignment vertical="center" shrinkToFit="1"/>
    </xf>
    <xf numFmtId="38" fontId="3" fillId="3" borderId="5" xfId="0" applyNumberFormat="1" applyFont="1" applyFill="1" applyBorder="1" applyAlignment="1">
      <alignment vertical="center" shrinkToFit="1"/>
    </xf>
    <xf numFmtId="38" fontId="3" fillId="3" borderId="6" xfId="1" applyFont="1" applyFill="1" applyBorder="1" applyAlignment="1">
      <alignment vertical="center" shrinkToFit="1"/>
    </xf>
    <xf numFmtId="38" fontId="3" fillId="4" borderId="6" xfId="1" applyFont="1" applyFill="1" applyBorder="1" applyAlignment="1">
      <alignment vertical="center" shrinkToFit="1"/>
    </xf>
    <xf numFmtId="38" fontId="3" fillId="6" borderId="5" xfId="0" applyNumberFormat="1" applyFont="1" applyFill="1" applyBorder="1" applyAlignment="1">
      <alignment vertical="center" shrinkToFit="1"/>
    </xf>
    <xf numFmtId="38" fontId="3" fillId="5" borderId="5" xfId="0" applyNumberFormat="1" applyFont="1" applyFill="1" applyBorder="1" applyAlignment="1">
      <alignment vertical="center" shrinkToFit="1"/>
    </xf>
    <xf numFmtId="38" fontId="3" fillId="5" borderId="3" xfId="0" applyNumberFormat="1" applyFont="1" applyFill="1" applyBorder="1" applyAlignment="1">
      <alignment vertical="center" shrinkToFit="1"/>
    </xf>
    <xf numFmtId="176" fontId="3" fillId="6" borderId="10" xfId="0" applyNumberFormat="1" applyFont="1" applyFill="1" applyBorder="1" applyAlignment="1">
      <alignment horizontal="center" vertical="center" shrinkToFit="1"/>
    </xf>
    <xf numFmtId="178" fontId="3" fillId="6" borderId="2" xfId="0" applyNumberFormat="1" applyFont="1" applyFill="1" applyBorder="1" applyAlignment="1">
      <alignment horizontal="right" vertical="center" shrinkToFit="1"/>
    </xf>
    <xf numFmtId="1" fontId="3" fillId="6" borderId="8" xfId="0" applyNumberFormat="1" applyFont="1" applyFill="1" applyBorder="1" applyAlignment="1">
      <alignment vertical="center" shrinkToFit="1"/>
    </xf>
    <xf numFmtId="38" fontId="3" fillId="6" borderId="8" xfId="1" applyFont="1" applyFill="1" applyBorder="1" applyAlignment="1">
      <alignment vertical="center" shrinkToFit="1"/>
    </xf>
    <xf numFmtId="176" fontId="10" fillId="6" borderId="5" xfId="0" applyNumberFormat="1" applyFont="1" applyFill="1" applyBorder="1" applyAlignment="1">
      <alignment vertical="center" shrinkToFit="1"/>
    </xf>
    <xf numFmtId="38" fontId="3" fillId="6" borderId="10" xfId="1" applyFont="1" applyFill="1" applyBorder="1" applyAlignment="1">
      <alignment vertical="center" shrinkToFit="1"/>
    </xf>
    <xf numFmtId="38" fontId="3" fillId="6" borderId="11" xfId="0" applyNumberFormat="1" applyFont="1" applyFill="1" applyBorder="1" applyAlignment="1">
      <alignment vertical="center" shrinkToFit="1"/>
    </xf>
    <xf numFmtId="38" fontId="3" fillId="7" borderId="3" xfId="0" applyNumberFormat="1" applyFont="1" applyFill="1" applyBorder="1" applyAlignment="1">
      <alignment vertical="center" shrinkToFit="1"/>
    </xf>
    <xf numFmtId="1" fontId="3" fillId="3" borderId="6" xfId="0" applyNumberFormat="1" applyFont="1" applyFill="1" applyBorder="1" applyAlignment="1">
      <alignment vertical="center" shrinkToFit="1"/>
    </xf>
    <xf numFmtId="1" fontId="3" fillId="5" borderId="10" xfId="0" applyNumberFormat="1" applyFont="1" applyFill="1" applyBorder="1" applyAlignment="1">
      <alignment vertical="center" shrinkToFit="1"/>
    </xf>
    <xf numFmtId="38" fontId="3" fillId="5" borderId="9" xfId="1" applyFont="1" applyFill="1" applyBorder="1" applyAlignment="1">
      <alignment vertical="center" shrinkToFit="1"/>
    </xf>
    <xf numFmtId="0" fontId="7" fillId="6" borderId="5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" fontId="3" fillId="6" borderId="10" xfId="0" applyNumberFormat="1" applyFont="1" applyFill="1" applyBorder="1" applyAlignment="1">
      <alignment vertical="center" shrinkToFit="1"/>
    </xf>
    <xf numFmtId="38" fontId="3" fillId="6" borderId="9" xfId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0" fontId="3" fillId="2" borderId="3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shrinkToFit="1"/>
    </xf>
    <xf numFmtId="38" fontId="3" fillId="3" borderId="10" xfId="1" applyFont="1" applyFill="1" applyBorder="1" applyAlignment="1">
      <alignment vertical="center" shrinkToFit="1"/>
    </xf>
    <xf numFmtId="38" fontId="10" fillId="5" borderId="1" xfId="1" applyFont="1" applyFill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3" fillId="5" borderId="2" xfId="0" applyNumberFormat="1" applyFont="1" applyFill="1" applyBorder="1">
      <alignment vertical="center"/>
    </xf>
    <xf numFmtId="0" fontId="3" fillId="5" borderId="2" xfId="0" applyFont="1" applyFill="1" applyBorder="1" applyAlignment="1">
      <alignment horizontal="right" vertical="center"/>
    </xf>
    <xf numFmtId="0" fontId="3" fillId="5" borderId="2" xfId="0" applyFont="1" applyFill="1" applyBorder="1">
      <alignment vertical="center"/>
    </xf>
    <xf numFmtId="38" fontId="3" fillId="5" borderId="3" xfId="0" applyNumberFormat="1" applyFont="1" applyFill="1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176" fontId="3" fillId="2" borderId="1" xfId="0" applyNumberFormat="1" applyFont="1" applyFill="1" applyBorder="1">
      <alignment vertical="center"/>
    </xf>
    <xf numFmtId="176" fontId="3" fillId="6" borderId="2" xfId="0" applyNumberFormat="1" applyFont="1" applyFill="1" applyBorder="1" applyAlignment="1">
      <alignment vertical="center" shrinkToFit="1"/>
    </xf>
    <xf numFmtId="0" fontId="3" fillId="6" borderId="2" xfId="0" applyFont="1" applyFill="1" applyBorder="1">
      <alignment vertical="center"/>
    </xf>
    <xf numFmtId="0" fontId="3" fillId="7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4" borderId="2" xfId="0" applyFont="1" applyFill="1" applyBorder="1">
      <alignment vertical="center"/>
    </xf>
    <xf numFmtId="38" fontId="3" fillId="5" borderId="1" xfId="1" applyFont="1" applyFill="1" applyBorder="1">
      <alignment vertical="center"/>
    </xf>
    <xf numFmtId="0" fontId="3" fillId="5" borderId="1" xfId="0" applyFont="1" applyFill="1" applyBorder="1">
      <alignment vertical="center"/>
    </xf>
    <xf numFmtId="38" fontId="3" fillId="5" borderId="10" xfId="1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3" borderId="1" xfId="0" applyFont="1" applyFill="1" applyBorder="1" applyAlignment="1">
      <alignment horizontal="right" vertical="center" shrinkToFit="1"/>
    </xf>
    <xf numFmtId="0" fontId="3" fillId="6" borderId="3" xfId="0" applyFont="1" applyFill="1" applyBorder="1">
      <alignment vertical="center"/>
    </xf>
    <xf numFmtId="38" fontId="3" fillId="6" borderId="3" xfId="0" applyNumberFormat="1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3" borderId="1" xfId="0" applyFont="1" applyFill="1" applyBorder="1">
      <alignment vertical="center"/>
    </xf>
    <xf numFmtId="38" fontId="3" fillId="3" borderId="1" xfId="0" applyNumberFormat="1" applyFont="1" applyFill="1" applyBorder="1">
      <alignment vertical="center"/>
    </xf>
    <xf numFmtId="0" fontId="3" fillId="4" borderId="1" xfId="0" applyFont="1" applyFill="1" applyBorder="1">
      <alignment vertical="center"/>
    </xf>
    <xf numFmtId="38" fontId="3" fillId="4" borderId="1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right" vertical="center" shrinkToFit="1"/>
    </xf>
    <xf numFmtId="38" fontId="3" fillId="5" borderId="1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right" vertical="center" shrinkToFit="1"/>
    </xf>
    <xf numFmtId="0" fontId="3" fillId="6" borderId="1" xfId="0" applyFont="1" applyFill="1" applyBorder="1">
      <alignment vertical="center"/>
    </xf>
    <xf numFmtId="38" fontId="3" fillId="6" borderId="1" xfId="0" applyNumberFormat="1" applyFont="1" applyFill="1" applyBorder="1">
      <alignment vertical="center"/>
    </xf>
    <xf numFmtId="0" fontId="3" fillId="6" borderId="1" xfId="0" applyFont="1" applyFill="1" applyBorder="1" applyAlignment="1">
      <alignment horizontal="right" vertical="center" shrinkToFit="1"/>
    </xf>
    <xf numFmtId="38" fontId="3" fillId="6" borderId="3" xfId="1" applyFont="1" applyFill="1" applyBorder="1">
      <alignment vertical="center"/>
    </xf>
    <xf numFmtId="38" fontId="3" fillId="7" borderId="1" xfId="1" applyFont="1" applyFill="1" applyBorder="1" applyAlignment="1">
      <alignment vertical="center"/>
    </xf>
    <xf numFmtId="38" fontId="3" fillId="7" borderId="3" xfId="1" applyFont="1" applyFill="1" applyBorder="1" applyAlignment="1">
      <alignment vertical="center"/>
    </xf>
    <xf numFmtId="38" fontId="3" fillId="6" borderId="1" xfId="1" applyFont="1" applyFill="1" applyBorder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3" xfId="0" applyNumberFormat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177" fontId="3" fillId="0" borderId="7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14"/>
  <sheetViews>
    <sheetView tabSelected="1" view="pageBreakPreview" zoomScaleNormal="10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5" sqref="C3:C5"/>
    </sheetView>
  </sheetViews>
  <sheetFormatPr defaultRowHeight="13.5"/>
  <cols>
    <col min="1" max="4" width="5.625" style="5" customWidth="1"/>
    <col min="5" max="5" width="30" style="32" customWidth="1"/>
    <col min="6" max="6" width="11.25" style="12" customWidth="1"/>
    <col min="7" max="7" width="10" style="165" hidden="1" customWidth="1"/>
    <col min="8" max="8" width="10" style="146" hidden="1" customWidth="1"/>
    <col min="9" max="9" width="7.5" style="32" hidden="1" customWidth="1"/>
    <col min="10" max="10" width="8.75" style="146" hidden="1" customWidth="1"/>
    <col min="11" max="11" width="8.75" style="32" hidden="1" customWidth="1"/>
    <col min="12" max="13" width="10" style="32" hidden="1" customWidth="1"/>
    <col min="14" max="16" width="9" style="4" hidden="1" customWidth="1"/>
    <col min="17" max="17" width="11.375" style="32" hidden="1" customWidth="1"/>
    <col min="18" max="18" width="9" style="32" hidden="1" customWidth="1"/>
    <col min="19" max="19" width="9" style="4" hidden="1" customWidth="1"/>
    <col min="20" max="16384" width="9" style="4"/>
  </cols>
  <sheetData>
    <row r="1" spans="1:19">
      <c r="A1" s="3" t="s">
        <v>228</v>
      </c>
    </row>
    <row r="2" spans="1:19">
      <c r="A2" s="13"/>
      <c r="D2" s="3"/>
      <c r="E2" s="165"/>
      <c r="F2" s="14"/>
    </row>
    <row r="3" spans="1:19" ht="13.5" customHeight="1">
      <c r="A3" s="323" t="s">
        <v>7</v>
      </c>
      <c r="B3" s="323" t="s">
        <v>0</v>
      </c>
      <c r="C3" s="323" t="s">
        <v>1</v>
      </c>
      <c r="D3" s="323" t="s">
        <v>104</v>
      </c>
      <c r="E3" s="325" t="s">
        <v>6</v>
      </c>
      <c r="F3" s="27" t="s">
        <v>2</v>
      </c>
      <c r="G3" s="46" t="s">
        <v>121</v>
      </c>
      <c r="H3" s="101" t="s">
        <v>216</v>
      </c>
      <c r="I3" s="46" t="s">
        <v>8</v>
      </c>
      <c r="J3" s="101" t="s">
        <v>10</v>
      </c>
      <c r="K3" s="46"/>
      <c r="L3" s="147" t="s">
        <v>139</v>
      </c>
      <c r="M3" s="46" t="s">
        <v>11</v>
      </c>
      <c r="N3" s="321" t="s">
        <v>118</v>
      </c>
      <c r="O3" s="319" t="s">
        <v>143</v>
      </c>
      <c r="P3" s="319" t="s">
        <v>115</v>
      </c>
      <c r="Q3" s="46" t="s">
        <v>140</v>
      </c>
      <c r="R3" s="46" t="s">
        <v>164</v>
      </c>
      <c r="S3" s="319" t="s">
        <v>144</v>
      </c>
    </row>
    <row r="4" spans="1:19">
      <c r="A4" s="324"/>
      <c r="B4" s="324"/>
      <c r="C4" s="324"/>
      <c r="D4" s="324"/>
      <c r="E4" s="326"/>
      <c r="F4" s="28"/>
      <c r="G4" s="47"/>
      <c r="H4" s="148" t="s">
        <v>137</v>
      </c>
      <c r="I4" s="148" t="s">
        <v>142</v>
      </c>
      <c r="J4" s="148" t="s">
        <v>137</v>
      </c>
      <c r="K4" s="47" t="s">
        <v>141</v>
      </c>
      <c r="L4" s="149" t="s">
        <v>138</v>
      </c>
      <c r="M4" s="47"/>
      <c r="N4" s="322"/>
      <c r="O4" s="320"/>
      <c r="P4" s="320"/>
      <c r="Q4" s="47" t="s">
        <v>150</v>
      </c>
      <c r="R4" s="47" t="s">
        <v>165</v>
      </c>
      <c r="S4" s="320"/>
    </row>
    <row r="5" spans="1:19">
      <c r="A5" s="24">
        <v>1</v>
      </c>
      <c r="B5" s="24" t="s">
        <v>76</v>
      </c>
      <c r="C5" s="24">
        <v>1</v>
      </c>
      <c r="D5" s="5" t="s">
        <v>17</v>
      </c>
      <c r="E5" s="107" t="s">
        <v>12</v>
      </c>
      <c r="F5" s="29">
        <v>50.9</v>
      </c>
      <c r="G5" s="199" t="s">
        <v>116</v>
      </c>
      <c r="H5" s="169">
        <v>22400</v>
      </c>
      <c r="I5" s="170">
        <v>1</v>
      </c>
      <c r="J5" s="169">
        <f t="shared" ref="J5:J74" si="0">H5*I5</f>
        <v>22400</v>
      </c>
      <c r="K5" s="170">
        <f t="shared" ref="K5:K73" si="1">J5/F5</f>
        <v>440.07858546168961</v>
      </c>
      <c r="L5" s="166"/>
      <c r="M5" s="154"/>
      <c r="N5" s="42" t="s">
        <v>153</v>
      </c>
      <c r="O5" s="2"/>
      <c r="P5" s="2" t="s">
        <v>157</v>
      </c>
      <c r="Q5" s="181" t="s">
        <v>223</v>
      </c>
      <c r="R5" s="103" t="s">
        <v>163</v>
      </c>
      <c r="S5" s="144">
        <v>20000</v>
      </c>
    </row>
    <row r="6" spans="1:19">
      <c r="A6" s="24">
        <f t="shared" ref="A6:A77" si="2">A5+1</f>
        <v>2</v>
      </c>
      <c r="B6" s="24" t="s">
        <v>76</v>
      </c>
      <c r="C6" s="24">
        <v>1</v>
      </c>
      <c r="D6" s="24" t="s">
        <v>91</v>
      </c>
      <c r="E6" s="107" t="s">
        <v>24</v>
      </c>
      <c r="F6" s="29">
        <f>4.5*5.6</f>
        <v>25.2</v>
      </c>
      <c r="G6" s="199" t="s">
        <v>116</v>
      </c>
      <c r="H6" s="153">
        <v>3600</v>
      </c>
      <c r="I6" s="126">
        <v>2</v>
      </c>
      <c r="J6" s="156">
        <f t="shared" si="0"/>
        <v>7200</v>
      </c>
      <c r="K6" s="157">
        <f t="shared" si="1"/>
        <v>285.71428571428572</v>
      </c>
      <c r="L6" s="158"/>
      <c r="M6" s="105"/>
      <c r="N6" s="42" t="s">
        <v>153</v>
      </c>
      <c r="O6" s="8"/>
      <c r="P6" s="2" t="s">
        <v>157</v>
      </c>
      <c r="Q6" s="184" t="s">
        <v>223</v>
      </c>
      <c r="R6" s="103" t="s">
        <v>163</v>
      </c>
      <c r="S6" s="195">
        <f>3150*2</f>
        <v>6300</v>
      </c>
    </row>
    <row r="7" spans="1:19">
      <c r="A7" s="24">
        <f t="shared" si="2"/>
        <v>3</v>
      </c>
      <c r="B7" s="24" t="s">
        <v>76</v>
      </c>
      <c r="C7" s="24">
        <v>1</v>
      </c>
      <c r="D7" s="24" t="s">
        <v>17</v>
      </c>
      <c r="E7" s="107" t="s">
        <v>19</v>
      </c>
      <c r="F7" s="29">
        <f>6.45*9.2</f>
        <v>59.339999999999996</v>
      </c>
      <c r="G7" s="199" t="s">
        <v>116</v>
      </c>
      <c r="H7" s="169">
        <v>28000</v>
      </c>
      <c r="I7" s="126">
        <v>1</v>
      </c>
      <c r="J7" s="153">
        <f t="shared" si="0"/>
        <v>28000</v>
      </c>
      <c r="K7" s="126">
        <f t="shared" si="1"/>
        <v>471.85709470845973</v>
      </c>
      <c r="L7" s="158"/>
      <c r="M7" s="105"/>
      <c r="N7" s="42" t="s">
        <v>153</v>
      </c>
      <c r="O7" s="2"/>
      <c r="P7" s="2" t="s">
        <v>157</v>
      </c>
      <c r="Q7" s="178" t="s">
        <v>223</v>
      </c>
      <c r="R7" s="107"/>
      <c r="S7" s="144">
        <v>25000</v>
      </c>
    </row>
    <row r="8" spans="1:19">
      <c r="A8" s="24">
        <f t="shared" si="2"/>
        <v>4</v>
      </c>
      <c r="B8" s="24" t="s">
        <v>76</v>
      </c>
      <c r="C8" s="24">
        <v>1</v>
      </c>
      <c r="D8" s="24" t="s">
        <v>17</v>
      </c>
      <c r="E8" s="107" t="s">
        <v>175</v>
      </c>
      <c r="F8" s="29">
        <v>78.5</v>
      </c>
      <c r="G8" s="199" t="s">
        <v>116</v>
      </c>
      <c r="H8" s="153">
        <v>14000</v>
      </c>
      <c r="I8" s="126">
        <v>1</v>
      </c>
      <c r="J8" s="153">
        <f t="shared" ref="J8" si="3">H8*I8</f>
        <v>14000</v>
      </c>
      <c r="K8" s="126">
        <f t="shared" ref="K8" si="4">J8/F8</f>
        <v>178.343949044586</v>
      </c>
      <c r="L8" s="158"/>
      <c r="M8" s="105"/>
      <c r="N8" s="42" t="s">
        <v>153</v>
      </c>
      <c r="O8" s="2"/>
      <c r="P8" s="2" t="s">
        <v>157</v>
      </c>
      <c r="Q8" s="178" t="s">
        <v>223</v>
      </c>
      <c r="R8" s="116" t="s">
        <v>163</v>
      </c>
      <c r="S8" s="2"/>
    </row>
    <row r="9" spans="1:19">
      <c r="A9" s="24">
        <f t="shared" si="2"/>
        <v>5</v>
      </c>
      <c r="B9" s="24" t="s">
        <v>76</v>
      </c>
      <c r="C9" s="24">
        <v>1</v>
      </c>
      <c r="D9" s="24" t="s">
        <v>17</v>
      </c>
      <c r="E9" s="107" t="s">
        <v>176</v>
      </c>
      <c r="F9" s="29">
        <v>78.5</v>
      </c>
      <c r="G9" s="199" t="s">
        <v>116</v>
      </c>
      <c r="H9" s="153">
        <v>14000</v>
      </c>
      <c r="I9" s="126">
        <v>1</v>
      </c>
      <c r="J9" s="153">
        <f t="shared" ref="J9" si="5">H9*I9</f>
        <v>14000</v>
      </c>
      <c r="K9" s="126">
        <f t="shared" ref="K9:K12" si="6">J9/F9</f>
        <v>178.343949044586</v>
      </c>
      <c r="L9" s="158"/>
      <c r="M9" s="105"/>
      <c r="N9" s="42" t="s">
        <v>114</v>
      </c>
      <c r="O9" s="2"/>
      <c r="P9" s="2" t="s">
        <v>157</v>
      </c>
      <c r="Q9" s="178" t="s">
        <v>223</v>
      </c>
      <c r="R9" s="116" t="s">
        <v>163</v>
      </c>
      <c r="S9" s="2"/>
    </row>
    <row r="10" spans="1:19">
      <c r="A10" s="24">
        <f t="shared" si="2"/>
        <v>6</v>
      </c>
      <c r="B10" s="24" t="s">
        <v>20</v>
      </c>
      <c r="C10" s="24">
        <v>1</v>
      </c>
      <c r="D10" s="24">
        <v>101</v>
      </c>
      <c r="E10" s="107" t="s">
        <v>21</v>
      </c>
      <c r="F10" s="29">
        <f>12.7*19.5</f>
        <v>247.64999999999998</v>
      </c>
      <c r="G10" s="51" t="s">
        <v>119</v>
      </c>
      <c r="H10" s="86">
        <v>14000</v>
      </c>
      <c r="I10" s="94">
        <v>4</v>
      </c>
      <c r="J10" s="102">
        <f>H10*I10</f>
        <v>56000</v>
      </c>
      <c r="K10" s="125">
        <f t="shared" si="6"/>
        <v>226.12558045628913</v>
      </c>
      <c r="L10" s="52"/>
      <c r="M10" s="53"/>
      <c r="N10" s="42"/>
      <c r="O10" s="2"/>
      <c r="P10" s="2"/>
      <c r="Q10" s="111"/>
      <c r="R10" s="103" t="s">
        <v>163</v>
      </c>
      <c r="S10" s="2"/>
    </row>
    <row r="11" spans="1:19">
      <c r="A11" s="24">
        <f>A10+1</f>
        <v>7</v>
      </c>
      <c r="B11" s="24" t="s">
        <v>76</v>
      </c>
      <c r="C11" s="24">
        <v>1</v>
      </c>
      <c r="D11" s="24">
        <v>102</v>
      </c>
      <c r="E11" s="107" t="s">
        <v>22</v>
      </c>
      <c r="F11" s="29">
        <f>5.8*6.2</f>
        <v>35.96</v>
      </c>
      <c r="G11" s="51" t="s">
        <v>119</v>
      </c>
      <c r="H11" s="87">
        <v>8000</v>
      </c>
      <c r="I11" s="95">
        <v>1</v>
      </c>
      <c r="J11" s="87">
        <f t="shared" ref="J11:J12" si="7">H11*I11</f>
        <v>8000</v>
      </c>
      <c r="K11" s="95">
        <f t="shared" si="6"/>
        <v>222.46941045606229</v>
      </c>
      <c r="L11" s="54"/>
      <c r="M11" s="55"/>
      <c r="N11" s="39"/>
      <c r="O11" s="2"/>
      <c r="P11" s="2"/>
      <c r="Q11" s="116"/>
      <c r="R11" s="103" t="s">
        <v>163</v>
      </c>
      <c r="S11" s="2"/>
    </row>
    <row r="12" spans="1:19">
      <c r="A12" s="24">
        <f t="shared" si="2"/>
        <v>8</v>
      </c>
      <c r="B12" s="24" t="s">
        <v>76</v>
      </c>
      <c r="C12" s="24">
        <v>1</v>
      </c>
      <c r="D12" s="24">
        <v>103</v>
      </c>
      <c r="E12" s="107" t="s">
        <v>23</v>
      </c>
      <c r="F12" s="29">
        <f>5.8*6.5</f>
        <v>37.699999999999996</v>
      </c>
      <c r="G12" s="51" t="s">
        <v>119</v>
      </c>
      <c r="H12" s="87">
        <v>8000</v>
      </c>
      <c r="I12" s="95">
        <v>1</v>
      </c>
      <c r="J12" s="87">
        <f t="shared" si="7"/>
        <v>8000</v>
      </c>
      <c r="K12" s="95">
        <f t="shared" si="6"/>
        <v>212.20159151193636</v>
      </c>
      <c r="L12" s="203">
        <f>SUM(J10:J12)</f>
        <v>72000</v>
      </c>
      <c r="M12" s="83" t="s">
        <v>177</v>
      </c>
      <c r="N12" s="18"/>
      <c r="O12" s="2"/>
      <c r="P12" s="2"/>
      <c r="Q12" s="107"/>
      <c r="R12" s="107"/>
      <c r="S12" s="2"/>
    </row>
    <row r="13" spans="1:19">
      <c r="A13" s="24">
        <f>A12+1</f>
        <v>9</v>
      </c>
      <c r="B13" s="24" t="s">
        <v>76</v>
      </c>
      <c r="C13" s="24">
        <v>2</v>
      </c>
      <c r="D13" s="24">
        <v>201</v>
      </c>
      <c r="E13" s="107" t="s">
        <v>25</v>
      </c>
      <c r="F13" s="29">
        <f>12.7*19.5</f>
        <v>247.64999999999998</v>
      </c>
      <c r="G13" s="48" t="s">
        <v>120</v>
      </c>
      <c r="H13" s="123">
        <v>14000</v>
      </c>
      <c r="I13" s="124">
        <v>4</v>
      </c>
      <c r="J13" s="123">
        <f t="shared" si="0"/>
        <v>56000</v>
      </c>
      <c r="K13" s="124">
        <f t="shared" si="1"/>
        <v>226.12558045628913</v>
      </c>
      <c r="L13" s="204"/>
      <c r="M13" s="205"/>
      <c r="N13" s="18"/>
      <c r="O13" s="2"/>
      <c r="P13" s="2"/>
      <c r="Q13" s="105"/>
      <c r="R13" s="105"/>
      <c r="S13" s="2"/>
    </row>
    <row r="14" spans="1:19">
      <c r="A14" s="24">
        <f t="shared" si="2"/>
        <v>10</v>
      </c>
      <c r="B14" s="24" t="s">
        <v>76</v>
      </c>
      <c r="C14" s="24">
        <v>2</v>
      </c>
      <c r="D14" s="24">
        <v>202</v>
      </c>
      <c r="E14" s="107" t="s">
        <v>26</v>
      </c>
      <c r="F14" s="29">
        <f>5.8*6.2</f>
        <v>35.96</v>
      </c>
      <c r="G14" s="48" t="s">
        <v>120</v>
      </c>
      <c r="H14" s="123">
        <v>8000</v>
      </c>
      <c r="I14" s="124">
        <v>1</v>
      </c>
      <c r="J14" s="123">
        <f t="shared" si="0"/>
        <v>8000</v>
      </c>
      <c r="K14" s="124">
        <f t="shared" si="1"/>
        <v>222.46941045606229</v>
      </c>
      <c r="L14" s="206"/>
      <c r="M14" s="49"/>
      <c r="N14" s="42"/>
      <c r="O14" s="2"/>
      <c r="P14" s="2"/>
      <c r="Q14" s="112"/>
      <c r="R14" s="103" t="s">
        <v>163</v>
      </c>
      <c r="S14" s="2"/>
    </row>
    <row r="15" spans="1:19">
      <c r="A15" s="24">
        <f t="shared" si="2"/>
        <v>11</v>
      </c>
      <c r="B15" s="24" t="s">
        <v>76</v>
      </c>
      <c r="C15" s="24">
        <v>2</v>
      </c>
      <c r="D15" s="24">
        <v>203</v>
      </c>
      <c r="E15" s="107" t="s">
        <v>27</v>
      </c>
      <c r="F15" s="29">
        <f>5.8*6.5</f>
        <v>37.699999999999996</v>
      </c>
      <c r="G15" s="48" t="s">
        <v>120</v>
      </c>
      <c r="H15" s="123">
        <v>8000</v>
      </c>
      <c r="I15" s="124">
        <v>1</v>
      </c>
      <c r="J15" s="123">
        <f t="shared" si="0"/>
        <v>8000</v>
      </c>
      <c r="K15" s="124">
        <f t="shared" si="1"/>
        <v>212.20159151193636</v>
      </c>
      <c r="L15" s="207">
        <f>SUM(J13:J15)</f>
        <v>72000</v>
      </c>
      <c r="M15" s="85" t="s">
        <v>177</v>
      </c>
      <c r="N15" s="42"/>
      <c r="O15" s="2"/>
      <c r="P15" s="2"/>
      <c r="Q15" s="103"/>
      <c r="R15" s="103" t="s">
        <v>163</v>
      </c>
      <c r="S15" s="2"/>
    </row>
    <row r="16" spans="1:19">
      <c r="A16" s="24">
        <f t="shared" si="2"/>
        <v>12</v>
      </c>
      <c r="B16" s="24" t="s">
        <v>76</v>
      </c>
      <c r="C16" s="24">
        <v>2</v>
      </c>
      <c r="D16" s="24" t="s">
        <v>17</v>
      </c>
      <c r="E16" s="107" t="s">
        <v>28</v>
      </c>
      <c r="F16" s="29">
        <f>6.45*16</f>
        <v>103.2</v>
      </c>
      <c r="G16" s="199" t="s">
        <v>145</v>
      </c>
      <c r="H16" s="153">
        <v>35500</v>
      </c>
      <c r="I16" s="126">
        <v>1</v>
      </c>
      <c r="J16" s="153">
        <f t="shared" si="0"/>
        <v>35500</v>
      </c>
      <c r="K16" s="126">
        <f t="shared" si="1"/>
        <v>343.99224806201551</v>
      </c>
      <c r="L16" s="183"/>
      <c r="M16" s="152"/>
      <c r="N16" s="42" t="s">
        <v>153</v>
      </c>
      <c r="O16" s="2"/>
      <c r="P16" s="2" t="s">
        <v>157</v>
      </c>
      <c r="Q16" s="178" t="s">
        <v>223</v>
      </c>
      <c r="R16" s="107"/>
      <c r="S16" s="144">
        <v>31500</v>
      </c>
    </row>
    <row r="17" spans="1:19">
      <c r="A17" s="189">
        <f>A16+1</f>
        <v>13</v>
      </c>
      <c r="B17" s="189" t="s">
        <v>76</v>
      </c>
      <c r="C17" s="189">
        <v>2</v>
      </c>
      <c r="D17" s="189" t="s">
        <v>17</v>
      </c>
      <c r="E17" s="152" t="s">
        <v>3</v>
      </c>
      <c r="F17" s="30">
        <f>8*16</f>
        <v>128</v>
      </c>
      <c r="G17" s="201" t="s">
        <v>116</v>
      </c>
      <c r="H17" s="150">
        <v>14000</v>
      </c>
      <c r="I17" s="151">
        <v>2</v>
      </c>
      <c r="J17" s="150">
        <f t="shared" ref="J17" si="8">H17*I17</f>
        <v>28000</v>
      </c>
      <c r="K17" s="151">
        <f t="shared" ref="K17" si="9">J17/F17</f>
        <v>218.75</v>
      </c>
      <c r="L17" s="183"/>
      <c r="M17" s="9"/>
      <c r="N17" s="45" t="s">
        <v>153</v>
      </c>
      <c r="O17" s="7"/>
      <c r="P17" s="7" t="s">
        <v>157</v>
      </c>
      <c r="Q17" s="289" t="s">
        <v>223</v>
      </c>
      <c r="R17" s="103" t="s">
        <v>163</v>
      </c>
      <c r="S17" s="196">
        <v>12500</v>
      </c>
    </row>
    <row r="18" spans="1:19" ht="14.25" thickBot="1">
      <c r="A18" s="35">
        <f>A17+1</f>
        <v>14</v>
      </c>
      <c r="B18" s="35" t="s">
        <v>76</v>
      </c>
      <c r="C18" s="35">
        <v>2</v>
      </c>
      <c r="D18" s="35" t="s">
        <v>17</v>
      </c>
      <c r="E18" s="174" t="s">
        <v>154</v>
      </c>
      <c r="F18" s="37">
        <v>37.200000000000003</v>
      </c>
      <c r="G18" s="202" t="s">
        <v>116</v>
      </c>
      <c r="H18" s="172">
        <v>11200</v>
      </c>
      <c r="I18" s="173">
        <v>1</v>
      </c>
      <c r="J18" s="172">
        <f t="shared" si="0"/>
        <v>11200</v>
      </c>
      <c r="K18" s="173">
        <f t="shared" si="1"/>
        <v>301.07526881720429</v>
      </c>
      <c r="L18" s="155"/>
      <c r="M18" s="106"/>
      <c r="N18" s="43" t="s">
        <v>153</v>
      </c>
      <c r="O18" s="38"/>
      <c r="P18" s="38" t="s">
        <v>157</v>
      </c>
      <c r="Q18" s="182" t="s">
        <v>223</v>
      </c>
      <c r="R18" s="175"/>
      <c r="S18" s="197">
        <v>10000</v>
      </c>
    </row>
    <row r="19" spans="1:19" ht="14.25" thickTop="1">
      <c r="A19" s="190">
        <f>A18+1</f>
        <v>15</v>
      </c>
      <c r="B19" s="190" t="s">
        <v>78</v>
      </c>
      <c r="C19" s="190">
        <v>1</v>
      </c>
      <c r="D19" s="190" t="s">
        <v>92</v>
      </c>
      <c r="E19" s="109" t="s">
        <v>5</v>
      </c>
      <c r="F19" s="34">
        <f>8.9*9.75</f>
        <v>86.775000000000006</v>
      </c>
      <c r="G19" s="59" t="s">
        <v>122</v>
      </c>
      <c r="H19" s="214">
        <v>9000</v>
      </c>
      <c r="I19" s="215">
        <v>2</v>
      </c>
      <c r="J19" s="214">
        <f t="shared" si="0"/>
        <v>18000</v>
      </c>
      <c r="K19" s="215">
        <f t="shared" si="1"/>
        <v>207.43301642178045</v>
      </c>
      <c r="L19" s="216"/>
      <c r="M19" s="61"/>
      <c r="N19" s="44"/>
      <c r="O19" s="8"/>
      <c r="P19" s="8"/>
      <c r="Q19" s="104"/>
      <c r="R19" s="104"/>
      <c r="S19" s="8"/>
    </row>
    <row r="20" spans="1:19">
      <c r="A20" s="24">
        <f t="shared" si="2"/>
        <v>16</v>
      </c>
      <c r="B20" s="24" t="s">
        <v>77</v>
      </c>
      <c r="C20" s="24">
        <v>1</v>
      </c>
      <c r="D20" s="24" t="s">
        <v>93</v>
      </c>
      <c r="E20" s="107" t="s">
        <v>106</v>
      </c>
      <c r="F20" s="29">
        <f>8.9*6.5</f>
        <v>57.85</v>
      </c>
      <c r="G20" s="59" t="s">
        <v>122</v>
      </c>
      <c r="H20" s="89">
        <v>14000</v>
      </c>
      <c r="I20" s="96">
        <v>1</v>
      </c>
      <c r="J20" s="89">
        <f t="shared" si="0"/>
        <v>14000</v>
      </c>
      <c r="K20" s="96">
        <f t="shared" si="1"/>
        <v>242.00518582541054</v>
      </c>
      <c r="L20" s="216"/>
      <c r="M20" s="61"/>
      <c r="N20" s="42"/>
      <c r="O20" s="2"/>
      <c r="P20" s="2"/>
      <c r="Q20" s="112"/>
      <c r="R20" s="107"/>
      <c r="S20" s="2"/>
    </row>
    <row r="21" spans="1:19">
      <c r="A21" s="24">
        <f t="shared" si="2"/>
        <v>17</v>
      </c>
      <c r="B21" s="24" t="s">
        <v>77</v>
      </c>
      <c r="C21" s="24">
        <v>1</v>
      </c>
      <c r="D21" s="24">
        <v>102</v>
      </c>
      <c r="E21" s="107" t="s">
        <v>29</v>
      </c>
      <c r="F21" s="29">
        <f>8.9*13</f>
        <v>115.7</v>
      </c>
      <c r="G21" s="59" t="s">
        <v>122</v>
      </c>
      <c r="H21" s="89">
        <v>14000</v>
      </c>
      <c r="I21" s="96">
        <v>2</v>
      </c>
      <c r="J21" s="89">
        <f t="shared" si="0"/>
        <v>28000</v>
      </c>
      <c r="K21" s="96">
        <f t="shared" si="1"/>
        <v>242.00518582541054</v>
      </c>
      <c r="L21" s="217"/>
      <c r="M21" s="61"/>
      <c r="N21" s="18"/>
      <c r="O21" s="2"/>
      <c r="P21" s="2"/>
      <c r="Q21" s="105"/>
      <c r="R21" s="105"/>
      <c r="S21" s="2"/>
    </row>
    <row r="22" spans="1:19">
      <c r="A22" s="24">
        <f t="shared" si="2"/>
        <v>18</v>
      </c>
      <c r="B22" s="24" t="s">
        <v>77</v>
      </c>
      <c r="C22" s="24">
        <v>1</v>
      </c>
      <c r="D22" s="24">
        <v>103</v>
      </c>
      <c r="E22" s="107" t="s">
        <v>30</v>
      </c>
      <c r="F22" s="29">
        <f>8.9*3.25</f>
        <v>28.925000000000001</v>
      </c>
      <c r="G22" s="59" t="s">
        <v>122</v>
      </c>
      <c r="H22" s="89">
        <v>7100</v>
      </c>
      <c r="I22" s="96">
        <v>1</v>
      </c>
      <c r="J22" s="89">
        <f t="shared" si="0"/>
        <v>7100</v>
      </c>
      <c r="K22" s="96">
        <f t="shared" si="1"/>
        <v>245.46240276577353</v>
      </c>
      <c r="L22" s="243">
        <f>SUM(J19:J22)</f>
        <v>67100</v>
      </c>
      <c r="M22" s="114" t="s">
        <v>177</v>
      </c>
      <c r="N22" s="18"/>
      <c r="O22" s="2"/>
      <c r="P22" s="2"/>
      <c r="Q22" s="107"/>
      <c r="R22" s="107"/>
      <c r="S22" s="2"/>
    </row>
    <row r="23" spans="1:19">
      <c r="A23" s="24">
        <f t="shared" si="2"/>
        <v>19</v>
      </c>
      <c r="B23" s="24" t="s">
        <v>77</v>
      </c>
      <c r="C23" s="24">
        <v>1</v>
      </c>
      <c r="D23" s="24">
        <v>104</v>
      </c>
      <c r="E23" s="107" t="s">
        <v>4</v>
      </c>
      <c r="F23" s="29">
        <f t="shared" ref="F23:F27" si="10">4.65*6.5</f>
        <v>30.225000000000001</v>
      </c>
      <c r="G23" s="233" t="s">
        <v>123</v>
      </c>
      <c r="H23" s="119">
        <v>7100</v>
      </c>
      <c r="I23" s="120">
        <v>1</v>
      </c>
      <c r="J23" s="119">
        <f t="shared" si="0"/>
        <v>7100</v>
      </c>
      <c r="K23" s="120">
        <f t="shared" si="1"/>
        <v>234.90488006617036</v>
      </c>
      <c r="L23" s="232"/>
      <c r="M23" s="245"/>
      <c r="N23" s="39"/>
      <c r="O23" s="2"/>
      <c r="P23" s="2"/>
      <c r="Q23" s="104"/>
      <c r="R23" s="103" t="s">
        <v>163</v>
      </c>
      <c r="S23" s="2"/>
    </row>
    <row r="24" spans="1:19">
      <c r="A24" s="24">
        <f t="shared" si="2"/>
        <v>20</v>
      </c>
      <c r="B24" s="24" t="s">
        <v>77</v>
      </c>
      <c r="C24" s="24">
        <v>1</v>
      </c>
      <c r="D24" s="24">
        <v>105</v>
      </c>
      <c r="E24" s="107" t="s">
        <v>105</v>
      </c>
      <c r="F24" s="29">
        <f t="shared" si="10"/>
        <v>30.225000000000001</v>
      </c>
      <c r="G24" s="234" t="s">
        <v>123</v>
      </c>
      <c r="H24" s="119">
        <v>7100</v>
      </c>
      <c r="I24" s="120">
        <v>1</v>
      </c>
      <c r="J24" s="119">
        <f t="shared" si="0"/>
        <v>7100</v>
      </c>
      <c r="K24" s="120">
        <f t="shared" si="1"/>
        <v>234.90488006617036</v>
      </c>
      <c r="L24" s="134"/>
      <c r="M24" s="228"/>
      <c r="N24" s="42"/>
      <c r="O24" s="2"/>
      <c r="P24" s="2"/>
      <c r="Q24" s="112"/>
      <c r="R24" s="103" t="s">
        <v>163</v>
      </c>
      <c r="S24" s="2"/>
    </row>
    <row r="25" spans="1:19">
      <c r="A25" s="24">
        <f t="shared" si="2"/>
        <v>21</v>
      </c>
      <c r="B25" s="24" t="s">
        <v>77</v>
      </c>
      <c r="C25" s="24">
        <v>1</v>
      </c>
      <c r="D25" s="24">
        <v>106</v>
      </c>
      <c r="E25" s="107" t="s">
        <v>107</v>
      </c>
      <c r="F25" s="29">
        <f t="shared" si="10"/>
        <v>30.225000000000001</v>
      </c>
      <c r="G25" s="234" t="s">
        <v>123</v>
      </c>
      <c r="H25" s="119">
        <v>7100</v>
      </c>
      <c r="I25" s="120">
        <v>1</v>
      </c>
      <c r="J25" s="119">
        <f t="shared" si="0"/>
        <v>7100</v>
      </c>
      <c r="K25" s="120">
        <f t="shared" si="1"/>
        <v>234.90488006617036</v>
      </c>
      <c r="L25" s="133"/>
      <c r="M25" s="134"/>
      <c r="N25" s="45"/>
      <c r="O25" s="7"/>
      <c r="P25" s="7"/>
      <c r="Q25" s="112"/>
      <c r="R25" s="103" t="s">
        <v>163</v>
      </c>
      <c r="S25" s="7"/>
    </row>
    <row r="26" spans="1:19">
      <c r="A26" s="24">
        <f t="shared" si="2"/>
        <v>22</v>
      </c>
      <c r="B26" s="24" t="s">
        <v>77</v>
      </c>
      <c r="C26" s="24">
        <v>1</v>
      </c>
      <c r="D26" s="24">
        <v>107</v>
      </c>
      <c r="E26" s="107" t="s">
        <v>5</v>
      </c>
      <c r="F26" s="29">
        <f t="shared" si="10"/>
        <v>30.225000000000001</v>
      </c>
      <c r="G26" s="234" t="s">
        <v>123</v>
      </c>
      <c r="H26" s="119">
        <v>7100</v>
      </c>
      <c r="I26" s="246">
        <v>1</v>
      </c>
      <c r="J26" s="247">
        <f t="shared" si="0"/>
        <v>7100</v>
      </c>
      <c r="K26" s="246">
        <f t="shared" si="1"/>
        <v>234.90488006617036</v>
      </c>
      <c r="L26" s="248"/>
      <c r="M26" s="134"/>
      <c r="N26" s="42"/>
      <c r="O26" s="2"/>
      <c r="P26" s="2"/>
      <c r="Q26" s="112"/>
      <c r="R26" s="103" t="s">
        <v>163</v>
      </c>
      <c r="S26" s="2"/>
    </row>
    <row r="27" spans="1:19" ht="14.25" thickBot="1">
      <c r="A27" s="35">
        <f t="shared" si="2"/>
        <v>23</v>
      </c>
      <c r="B27" s="35" t="s">
        <v>77</v>
      </c>
      <c r="C27" s="35">
        <v>1</v>
      </c>
      <c r="D27" s="35">
        <v>108</v>
      </c>
      <c r="E27" s="174" t="s">
        <v>4</v>
      </c>
      <c r="F27" s="37">
        <f t="shared" si="10"/>
        <v>30.225000000000001</v>
      </c>
      <c r="G27" s="244" t="s">
        <v>123</v>
      </c>
      <c r="H27" s="249">
        <v>7100</v>
      </c>
      <c r="I27" s="100">
        <v>1</v>
      </c>
      <c r="J27" s="93">
        <f t="shared" si="0"/>
        <v>7100</v>
      </c>
      <c r="K27" s="100">
        <f t="shared" si="1"/>
        <v>234.90488006617036</v>
      </c>
      <c r="L27" s="250">
        <f>SUM(J23:J27)</f>
        <v>35500</v>
      </c>
      <c r="M27" s="81" t="s">
        <v>184</v>
      </c>
      <c r="N27" s="211"/>
      <c r="O27" s="212"/>
      <c r="P27" s="212"/>
      <c r="Q27" s="209"/>
      <c r="R27" s="175" t="s">
        <v>163</v>
      </c>
      <c r="S27" s="212"/>
    </row>
    <row r="28" spans="1:19" ht="14.25" thickTop="1">
      <c r="A28" s="192">
        <f>A27+1</f>
        <v>24</v>
      </c>
      <c r="B28" s="192" t="s">
        <v>77</v>
      </c>
      <c r="C28" s="192">
        <v>2</v>
      </c>
      <c r="D28" s="192">
        <v>201</v>
      </c>
      <c r="E28" s="109" t="s">
        <v>5</v>
      </c>
      <c r="F28" s="34">
        <f>8.9*6.5</f>
        <v>57.85</v>
      </c>
      <c r="G28" s="82" t="s">
        <v>124</v>
      </c>
      <c r="H28" s="223">
        <v>14000</v>
      </c>
      <c r="I28" s="224">
        <v>1</v>
      </c>
      <c r="J28" s="223">
        <f t="shared" si="0"/>
        <v>14000</v>
      </c>
      <c r="K28" s="224">
        <f t="shared" si="1"/>
        <v>242.00518582541054</v>
      </c>
      <c r="L28" s="70"/>
      <c r="M28" s="71"/>
      <c r="N28" s="33"/>
      <c r="O28" s="8"/>
      <c r="P28" s="8"/>
      <c r="Q28" s="109"/>
      <c r="R28" s="109"/>
      <c r="S28" s="8"/>
    </row>
    <row r="29" spans="1:19">
      <c r="A29" s="24">
        <f t="shared" si="2"/>
        <v>25</v>
      </c>
      <c r="B29" s="24" t="s">
        <v>77</v>
      </c>
      <c r="C29" s="24">
        <v>2</v>
      </c>
      <c r="D29" s="24">
        <v>202</v>
      </c>
      <c r="E29" s="107" t="s">
        <v>108</v>
      </c>
      <c r="F29" s="29">
        <f>8.9*26</f>
        <v>231.4</v>
      </c>
      <c r="G29" s="69" t="s">
        <v>124</v>
      </c>
      <c r="H29" s="121">
        <v>14000</v>
      </c>
      <c r="I29" s="122">
        <v>4</v>
      </c>
      <c r="J29" s="121">
        <f t="shared" si="0"/>
        <v>56000</v>
      </c>
      <c r="K29" s="122">
        <f t="shared" si="1"/>
        <v>242.00518582541054</v>
      </c>
      <c r="L29" s="251">
        <f>SUM(J28:J29)</f>
        <v>70000</v>
      </c>
      <c r="M29" s="113" t="s">
        <v>177</v>
      </c>
      <c r="N29" s="18"/>
      <c r="O29" s="2"/>
      <c r="P29" s="2"/>
      <c r="Q29" s="107"/>
      <c r="R29" s="107"/>
      <c r="S29" s="2"/>
    </row>
    <row r="30" spans="1:19">
      <c r="A30" s="24">
        <f t="shared" si="2"/>
        <v>26</v>
      </c>
      <c r="B30" s="24" t="s">
        <v>77</v>
      </c>
      <c r="C30" s="24">
        <v>2</v>
      </c>
      <c r="D30" s="24">
        <v>203</v>
      </c>
      <c r="E30" s="107" t="s">
        <v>4</v>
      </c>
      <c r="F30" s="29">
        <f>4.65*6.5</f>
        <v>30.225000000000001</v>
      </c>
      <c r="G30" s="51" t="s">
        <v>125</v>
      </c>
      <c r="H30" s="87">
        <v>7100</v>
      </c>
      <c r="I30" s="95">
        <v>1</v>
      </c>
      <c r="J30" s="87">
        <f t="shared" si="0"/>
        <v>7100</v>
      </c>
      <c r="K30" s="95">
        <f t="shared" si="1"/>
        <v>234.90488006617036</v>
      </c>
      <c r="L30" s="75"/>
      <c r="M30" s="55"/>
      <c r="N30" s="39"/>
      <c r="O30" s="2"/>
      <c r="P30" s="2"/>
      <c r="Q30" s="116"/>
      <c r="R30" s="103" t="s">
        <v>163</v>
      </c>
      <c r="S30" s="2"/>
    </row>
    <row r="31" spans="1:19">
      <c r="A31" s="24">
        <f t="shared" si="2"/>
        <v>27</v>
      </c>
      <c r="B31" s="24" t="s">
        <v>77</v>
      </c>
      <c r="C31" s="24">
        <v>2</v>
      </c>
      <c r="D31" s="24">
        <v>204</v>
      </c>
      <c r="E31" s="107" t="s">
        <v>5</v>
      </c>
      <c r="F31" s="29">
        <f t="shared" ref="F31:F34" si="11">4.65*6.5</f>
        <v>30.225000000000001</v>
      </c>
      <c r="G31" s="51" t="s">
        <v>125</v>
      </c>
      <c r="H31" s="87">
        <v>7100</v>
      </c>
      <c r="I31" s="95">
        <v>1</v>
      </c>
      <c r="J31" s="87">
        <f t="shared" si="0"/>
        <v>7100</v>
      </c>
      <c r="K31" s="95">
        <f t="shared" si="1"/>
        <v>234.90488006617036</v>
      </c>
      <c r="L31" s="76"/>
      <c r="M31" s="135"/>
      <c r="N31" s="25"/>
      <c r="O31" s="2"/>
      <c r="P31" s="2"/>
      <c r="Q31" s="108"/>
      <c r="R31" s="103" t="s">
        <v>163</v>
      </c>
      <c r="S31" s="2"/>
    </row>
    <row r="32" spans="1:19">
      <c r="A32" s="24">
        <f t="shared" si="2"/>
        <v>28</v>
      </c>
      <c r="B32" s="24" t="s">
        <v>77</v>
      </c>
      <c r="C32" s="24">
        <v>2</v>
      </c>
      <c r="D32" s="24">
        <v>205</v>
      </c>
      <c r="E32" s="107" t="s">
        <v>4</v>
      </c>
      <c r="F32" s="29">
        <f t="shared" si="11"/>
        <v>30.225000000000001</v>
      </c>
      <c r="G32" s="51" t="s">
        <v>125</v>
      </c>
      <c r="H32" s="87">
        <v>7100</v>
      </c>
      <c r="I32" s="95">
        <v>1</v>
      </c>
      <c r="J32" s="239">
        <f t="shared" si="0"/>
        <v>7100</v>
      </c>
      <c r="K32" s="252">
        <f t="shared" si="1"/>
        <v>234.90488006617036</v>
      </c>
      <c r="L32" s="97"/>
      <c r="M32" s="56"/>
      <c r="N32" s="40"/>
      <c r="O32" s="2"/>
      <c r="P32" s="2"/>
      <c r="Q32" s="164"/>
      <c r="R32" s="103" t="s">
        <v>163</v>
      </c>
      <c r="S32" s="2"/>
    </row>
    <row r="33" spans="1:19">
      <c r="A33" s="24">
        <f t="shared" si="2"/>
        <v>29</v>
      </c>
      <c r="B33" s="24" t="s">
        <v>77</v>
      </c>
      <c r="C33" s="24">
        <v>2</v>
      </c>
      <c r="D33" s="24">
        <v>206</v>
      </c>
      <c r="E33" s="107" t="s">
        <v>5</v>
      </c>
      <c r="F33" s="29">
        <f t="shared" si="11"/>
        <v>30.225000000000001</v>
      </c>
      <c r="G33" s="51" t="s">
        <v>125</v>
      </c>
      <c r="H33" s="87">
        <v>7100</v>
      </c>
      <c r="I33" s="95">
        <v>1</v>
      </c>
      <c r="J33" s="90">
        <f t="shared" si="0"/>
        <v>7100</v>
      </c>
      <c r="K33" s="97">
        <f t="shared" si="1"/>
        <v>234.90488006617036</v>
      </c>
      <c r="L33" s="75"/>
      <c r="M33" s="54"/>
      <c r="N33" s="33"/>
      <c r="O33" s="8"/>
      <c r="P33" s="8"/>
      <c r="Q33" s="105"/>
      <c r="R33" s="103" t="s">
        <v>163</v>
      </c>
      <c r="S33" s="8"/>
    </row>
    <row r="34" spans="1:19">
      <c r="A34" s="24">
        <f t="shared" si="2"/>
        <v>30</v>
      </c>
      <c r="B34" s="24" t="s">
        <v>77</v>
      </c>
      <c r="C34" s="24">
        <v>2</v>
      </c>
      <c r="D34" s="24">
        <v>207</v>
      </c>
      <c r="E34" s="107" t="s">
        <v>4</v>
      </c>
      <c r="F34" s="29">
        <f t="shared" si="11"/>
        <v>30.225000000000001</v>
      </c>
      <c r="G34" s="51" t="s">
        <v>125</v>
      </c>
      <c r="H34" s="87">
        <v>7100</v>
      </c>
      <c r="I34" s="95">
        <v>1</v>
      </c>
      <c r="J34" s="87">
        <f t="shared" si="0"/>
        <v>7100</v>
      </c>
      <c r="K34" s="95">
        <f t="shared" si="1"/>
        <v>234.90488006617036</v>
      </c>
      <c r="L34" s="239">
        <f>SUM(J30:J34)</f>
        <v>35500</v>
      </c>
      <c r="M34" s="83" t="s">
        <v>184</v>
      </c>
      <c r="N34" s="18"/>
      <c r="O34" s="2"/>
      <c r="P34" s="2"/>
      <c r="Q34" s="107"/>
      <c r="R34" s="103" t="s">
        <v>163</v>
      </c>
      <c r="S34" s="2"/>
    </row>
    <row r="35" spans="1:19">
      <c r="A35" s="24">
        <f t="shared" si="2"/>
        <v>31</v>
      </c>
      <c r="B35" s="24" t="s">
        <v>77</v>
      </c>
      <c r="C35" s="24">
        <v>3</v>
      </c>
      <c r="D35" s="24">
        <v>301</v>
      </c>
      <c r="E35" s="107" t="s">
        <v>5</v>
      </c>
      <c r="F35" s="29">
        <f>8.9*6.5</f>
        <v>57.85</v>
      </c>
      <c r="G35" s="48" t="s">
        <v>126</v>
      </c>
      <c r="H35" s="123">
        <v>14000</v>
      </c>
      <c r="I35" s="124">
        <v>1</v>
      </c>
      <c r="J35" s="123">
        <f t="shared" si="0"/>
        <v>14000</v>
      </c>
      <c r="K35" s="124">
        <f t="shared" si="1"/>
        <v>242.00518582541054</v>
      </c>
      <c r="L35" s="64"/>
      <c r="M35" s="49"/>
      <c r="N35" s="18"/>
      <c r="O35" s="2"/>
      <c r="P35" s="2"/>
      <c r="Q35" s="107"/>
      <c r="R35" s="107"/>
      <c r="S35" s="2"/>
    </row>
    <row r="36" spans="1:19">
      <c r="A36" s="24">
        <f t="shared" si="2"/>
        <v>32</v>
      </c>
      <c r="B36" s="24" t="s">
        <v>77</v>
      </c>
      <c r="C36" s="24">
        <v>3</v>
      </c>
      <c r="D36" s="24">
        <v>302</v>
      </c>
      <c r="E36" s="107" t="s">
        <v>109</v>
      </c>
      <c r="F36" s="29">
        <f>8.9*26</f>
        <v>231.4</v>
      </c>
      <c r="G36" s="48" t="s">
        <v>126</v>
      </c>
      <c r="H36" s="123">
        <v>14000</v>
      </c>
      <c r="I36" s="124">
        <v>4</v>
      </c>
      <c r="J36" s="123">
        <f t="shared" si="0"/>
        <v>56000</v>
      </c>
      <c r="K36" s="124">
        <f t="shared" si="1"/>
        <v>242.00518582541054</v>
      </c>
      <c r="L36" s="129">
        <f>SUM(J35:J36)</f>
        <v>70000</v>
      </c>
      <c r="M36" s="85" t="s">
        <v>177</v>
      </c>
      <c r="N36" s="18"/>
      <c r="O36" s="2"/>
      <c r="P36" s="2"/>
      <c r="Q36" s="107"/>
      <c r="R36" s="107"/>
      <c r="S36" s="2"/>
    </row>
    <row r="37" spans="1:19">
      <c r="A37" s="24">
        <f t="shared" si="2"/>
        <v>33</v>
      </c>
      <c r="B37" s="24" t="s">
        <v>77</v>
      </c>
      <c r="C37" s="24">
        <v>3</v>
      </c>
      <c r="D37" s="24">
        <v>303</v>
      </c>
      <c r="E37" s="107" t="s">
        <v>4</v>
      </c>
      <c r="F37" s="29">
        <f t="shared" ref="F37:F41" si="12">4.65*6.5</f>
        <v>30.225000000000001</v>
      </c>
      <c r="G37" s="62" t="s">
        <v>127</v>
      </c>
      <c r="H37" s="89">
        <v>7100</v>
      </c>
      <c r="I37" s="96">
        <v>1</v>
      </c>
      <c r="J37" s="89">
        <f t="shared" si="0"/>
        <v>7100</v>
      </c>
      <c r="K37" s="96">
        <f t="shared" si="1"/>
        <v>234.90488006617036</v>
      </c>
      <c r="L37" s="60"/>
      <c r="M37" s="61"/>
      <c r="N37" s="18"/>
      <c r="O37" s="2"/>
      <c r="P37" s="2"/>
      <c r="Q37" s="107"/>
      <c r="R37" s="103" t="s">
        <v>163</v>
      </c>
      <c r="S37" s="2"/>
    </row>
    <row r="38" spans="1:19">
      <c r="A38" s="24">
        <f t="shared" si="2"/>
        <v>34</v>
      </c>
      <c r="B38" s="24" t="s">
        <v>77</v>
      </c>
      <c r="C38" s="24">
        <v>3</v>
      </c>
      <c r="D38" s="24">
        <v>304</v>
      </c>
      <c r="E38" s="107" t="s">
        <v>5</v>
      </c>
      <c r="F38" s="29">
        <f t="shared" si="12"/>
        <v>30.225000000000001</v>
      </c>
      <c r="G38" s="62" t="s">
        <v>127</v>
      </c>
      <c r="H38" s="89">
        <v>7100</v>
      </c>
      <c r="I38" s="96">
        <v>1</v>
      </c>
      <c r="J38" s="89">
        <f t="shared" si="0"/>
        <v>7100</v>
      </c>
      <c r="K38" s="96">
        <f t="shared" si="1"/>
        <v>234.90488006617036</v>
      </c>
      <c r="L38" s="60"/>
      <c r="M38" s="61"/>
      <c r="N38" s="42"/>
      <c r="O38" s="2"/>
      <c r="P38" s="2"/>
      <c r="Q38" s="107"/>
      <c r="R38" s="103" t="s">
        <v>163</v>
      </c>
      <c r="S38" s="2"/>
    </row>
    <row r="39" spans="1:19">
      <c r="A39" s="24">
        <f t="shared" si="2"/>
        <v>35</v>
      </c>
      <c r="B39" s="24" t="s">
        <v>77</v>
      </c>
      <c r="C39" s="24">
        <v>3</v>
      </c>
      <c r="D39" s="24">
        <v>305</v>
      </c>
      <c r="E39" s="107" t="s">
        <v>4</v>
      </c>
      <c r="F39" s="29">
        <f t="shared" si="12"/>
        <v>30.225000000000001</v>
      </c>
      <c r="G39" s="62" t="s">
        <v>127</v>
      </c>
      <c r="H39" s="89">
        <v>7100</v>
      </c>
      <c r="I39" s="96">
        <v>1</v>
      </c>
      <c r="J39" s="89">
        <f t="shared" si="0"/>
        <v>7100</v>
      </c>
      <c r="K39" s="96">
        <f t="shared" si="1"/>
        <v>234.90488006617036</v>
      </c>
      <c r="L39" s="60"/>
      <c r="M39" s="61"/>
      <c r="N39" s="18"/>
      <c r="O39" s="2"/>
      <c r="P39" s="2"/>
      <c r="Q39" s="107"/>
      <c r="R39" s="103" t="s">
        <v>163</v>
      </c>
      <c r="S39" s="2"/>
    </row>
    <row r="40" spans="1:19">
      <c r="A40" s="24">
        <f t="shared" si="2"/>
        <v>36</v>
      </c>
      <c r="B40" s="24" t="s">
        <v>77</v>
      </c>
      <c r="C40" s="24">
        <v>3</v>
      </c>
      <c r="D40" s="24">
        <v>306</v>
      </c>
      <c r="E40" s="107" t="s">
        <v>5</v>
      </c>
      <c r="F40" s="29">
        <f t="shared" si="12"/>
        <v>30.225000000000001</v>
      </c>
      <c r="G40" s="62" t="s">
        <v>127</v>
      </c>
      <c r="H40" s="89">
        <v>7100</v>
      </c>
      <c r="I40" s="96">
        <v>1</v>
      </c>
      <c r="J40" s="89">
        <f t="shared" si="0"/>
        <v>7100</v>
      </c>
      <c r="K40" s="96">
        <f t="shared" si="1"/>
        <v>234.90488006617036</v>
      </c>
      <c r="L40" s="60"/>
      <c r="M40" s="61"/>
      <c r="N40" s="18"/>
      <c r="O40" s="2"/>
      <c r="P40" s="2"/>
      <c r="Q40" s="107"/>
      <c r="R40" s="103" t="s">
        <v>163</v>
      </c>
      <c r="S40" s="2"/>
    </row>
    <row r="41" spans="1:19" ht="14.25" thickBot="1">
      <c r="A41" s="35">
        <f t="shared" si="2"/>
        <v>37</v>
      </c>
      <c r="B41" s="35" t="s">
        <v>77</v>
      </c>
      <c r="C41" s="35">
        <v>3</v>
      </c>
      <c r="D41" s="35">
        <v>307</v>
      </c>
      <c r="E41" s="174" t="s">
        <v>4</v>
      </c>
      <c r="F41" s="37">
        <f t="shared" si="12"/>
        <v>30.225000000000001</v>
      </c>
      <c r="G41" s="213" t="s">
        <v>127</v>
      </c>
      <c r="H41" s="219">
        <v>7100</v>
      </c>
      <c r="I41" s="253">
        <v>1</v>
      </c>
      <c r="J41" s="219">
        <f t="shared" si="0"/>
        <v>7100</v>
      </c>
      <c r="K41" s="253">
        <f t="shared" si="1"/>
        <v>234.90488006617036</v>
      </c>
      <c r="L41" s="254">
        <f>SUM(J37:J41)</f>
        <v>35500</v>
      </c>
      <c r="M41" s="220" t="s">
        <v>184</v>
      </c>
      <c r="N41" s="36"/>
      <c r="O41" s="38"/>
      <c r="P41" s="38"/>
      <c r="Q41" s="174"/>
      <c r="R41" s="103" t="s">
        <v>163</v>
      </c>
      <c r="S41" s="38"/>
    </row>
    <row r="42" spans="1:19" ht="14.25" thickTop="1">
      <c r="A42" s="261">
        <f t="shared" si="2"/>
        <v>38</v>
      </c>
      <c r="B42" s="261" t="s">
        <v>178</v>
      </c>
      <c r="C42" s="261" t="s">
        <v>147</v>
      </c>
      <c r="D42" s="261" t="s">
        <v>17</v>
      </c>
      <c r="E42" s="109" t="s">
        <v>148</v>
      </c>
      <c r="F42" s="262">
        <f>9.3*9.3</f>
        <v>86.490000000000009</v>
      </c>
      <c r="G42" s="201" t="s">
        <v>116</v>
      </c>
      <c r="H42" s="169">
        <v>9000</v>
      </c>
      <c r="I42" s="170">
        <v>2</v>
      </c>
      <c r="J42" s="169">
        <f t="shared" ref="J42:J44" si="13">H42*I42</f>
        <v>18000</v>
      </c>
      <c r="K42" s="170">
        <f t="shared" ref="K42:K44" si="14">J42/F42</f>
        <v>208.11654526534858</v>
      </c>
      <c r="L42" s="221"/>
      <c r="M42" s="222"/>
      <c r="N42" s="210" t="s">
        <v>114</v>
      </c>
      <c r="O42" s="8"/>
      <c r="P42" s="8"/>
      <c r="Q42" s="181" t="s">
        <v>223</v>
      </c>
      <c r="R42" s="109"/>
      <c r="S42" s="8"/>
    </row>
    <row r="43" spans="1:19">
      <c r="A43" s="24">
        <f t="shared" si="2"/>
        <v>39</v>
      </c>
      <c r="B43" s="24" t="s">
        <v>178</v>
      </c>
      <c r="C43" s="24">
        <v>1</v>
      </c>
      <c r="D43" s="24" t="s">
        <v>17</v>
      </c>
      <c r="E43" s="107" t="s">
        <v>149</v>
      </c>
      <c r="F43" s="29">
        <f>7.7*7.7</f>
        <v>59.290000000000006</v>
      </c>
      <c r="G43" s="199"/>
      <c r="H43" s="153">
        <v>14000</v>
      </c>
      <c r="I43" s="126">
        <v>1</v>
      </c>
      <c r="J43" s="153">
        <f t="shared" si="13"/>
        <v>14000</v>
      </c>
      <c r="K43" s="126">
        <f t="shared" si="14"/>
        <v>236.12750885478155</v>
      </c>
      <c r="L43" s="156"/>
      <c r="M43" s="161"/>
      <c r="N43" s="42"/>
      <c r="O43" s="2"/>
      <c r="P43" s="2"/>
      <c r="Q43" s="110"/>
      <c r="R43" s="105"/>
      <c r="S43" s="269" t="s">
        <v>198</v>
      </c>
    </row>
    <row r="44" spans="1:19" ht="14.25" thickBot="1">
      <c r="A44" s="35">
        <f t="shared" si="2"/>
        <v>40</v>
      </c>
      <c r="B44" s="35" t="s">
        <v>178</v>
      </c>
      <c r="C44" s="35">
        <v>2</v>
      </c>
      <c r="D44" s="35" t="s">
        <v>17</v>
      </c>
      <c r="E44" s="174" t="s">
        <v>32</v>
      </c>
      <c r="F44" s="37">
        <v>74.8</v>
      </c>
      <c r="G44" s="202"/>
      <c r="H44" s="172">
        <v>16000</v>
      </c>
      <c r="I44" s="173">
        <v>1</v>
      </c>
      <c r="J44" s="172">
        <f t="shared" si="13"/>
        <v>16000</v>
      </c>
      <c r="K44" s="173">
        <f t="shared" si="14"/>
        <v>213.90374331550802</v>
      </c>
      <c r="L44" s="208"/>
      <c r="M44" s="209"/>
      <c r="N44" s="43"/>
      <c r="O44" s="38"/>
      <c r="P44" s="38"/>
      <c r="Q44" s="174"/>
      <c r="R44" s="175" t="s">
        <v>163</v>
      </c>
      <c r="S44" s="270" t="s">
        <v>197</v>
      </c>
    </row>
    <row r="45" spans="1:19" ht="14.25" thickTop="1">
      <c r="A45" s="190">
        <f>A44+1</f>
        <v>41</v>
      </c>
      <c r="B45" s="190" t="s">
        <v>80</v>
      </c>
      <c r="C45" s="190">
        <v>1</v>
      </c>
      <c r="D45" s="190">
        <v>101</v>
      </c>
      <c r="E45" s="109" t="s">
        <v>34</v>
      </c>
      <c r="F45" s="34">
        <f>8.9*13</f>
        <v>115.7</v>
      </c>
      <c r="G45" s="65" t="s">
        <v>128</v>
      </c>
      <c r="H45" s="226">
        <v>14000</v>
      </c>
      <c r="I45" s="227">
        <v>2</v>
      </c>
      <c r="J45" s="226">
        <f t="shared" si="0"/>
        <v>28000</v>
      </c>
      <c r="K45" s="227">
        <f t="shared" si="1"/>
        <v>242.00518582541054</v>
      </c>
      <c r="L45" s="241"/>
      <c r="M45" s="134"/>
      <c r="N45" s="33"/>
      <c r="O45" s="8"/>
      <c r="P45" s="8"/>
      <c r="Q45" s="109"/>
      <c r="R45" s="186"/>
      <c r="S45" s="8"/>
    </row>
    <row r="46" spans="1:19">
      <c r="A46" s="24">
        <f t="shared" si="2"/>
        <v>42</v>
      </c>
      <c r="B46" s="24" t="s">
        <v>79</v>
      </c>
      <c r="C46" s="24">
        <v>1</v>
      </c>
      <c r="D46" s="24">
        <v>102</v>
      </c>
      <c r="E46" s="107" t="s">
        <v>35</v>
      </c>
      <c r="F46" s="29">
        <f t="shared" ref="F46:F47" si="15">8.9*13</f>
        <v>115.7</v>
      </c>
      <c r="G46" s="68" t="s">
        <v>128</v>
      </c>
      <c r="H46" s="119">
        <v>14000</v>
      </c>
      <c r="I46" s="120">
        <v>2</v>
      </c>
      <c r="J46" s="119">
        <f t="shared" si="0"/>
        <v>28000</v>
      </c>
      <c r="K46" s="120">
        <f t="shared" si="1"/>
        <v>242.00518582541054</v>
      </c>
      <c r="L46" s="66"/>
      <c r="M46" s="67"/>
      <c r="N46" s="18"/>
      <c r="O46" s="2"/>
      <c r="P46" s="2"/>
      <c r="Q46" s="105"/>
      <c r="R46" s="105"/>
      <c r="S46" s="2"/>
    </row>
    <row r="47" spans="1:19">
      <c r="A47" s="24">
        <f t="shared" si="2"/>
        <v>43</v>
      </c>
      <c r="B47" s="24" t="s">
        <v>79</v>
      </c>
      <c r="C47" s="24">
        <v>1</v>
      </c>
      <c r="D47" s="24">
        <v>103</v>
      </c>
      <c r="E47" s="107" t="s">
        <v>36</v>
      </c>
      <c r="F47" s="29">
        <f t="shared" si="15"/>
        <v>115.7</v>
      </c>
      <c r="G47" s="68" t="s">
        <v>128</v>
      </c>
      <c r="H47" s="119">
        <v>14000</v>
      </c>
      <c r="I47" s="120">
        <v>2</v>
      </c>
      <c r="J47" s="119">
        <f t="shared" si="0"/>
        <v>28000</v>
      </c>
      <c r="K47" s="120">
        <f t="shared" si="1"/>
        <v>242.00518582541054</v>
      </c>
      <c r="L47" s="128">
        <f>SUM(J45:J47)</f>
        <v>84000</v>
      </c>
      <c r="M47" s="115" t="s">
        <v>181</v>
      </c>
      <c r="N47" s="42"/>
      <c r="O47" s="2"/>
      <c r="P47" s="2"/>
      <c r="Q47" s="117"/>
      <c r="R47" s="107"/>
      <c r="S47" s="2"/>
    </row>
    <row r="48" spans="1:19">
      <c r="A48" s="24">
        <f t="shared" si="2"/>
        <v>44</v>
      </c>
      <c r="B48" s="24" t="s">
        <v>79</v>
      </c>
      <c r="C48" s="24">
        <v>1</v>
      </c>
      <c r="D48" s="24"/>
      <c r="E48" s="107" t="s">
        <v>179</v>
      </c>
      <c r="F48" s="29">
        <v>4.9000000000000004</v>
      </c>
      <c r="G48" s="199" t="s">
        <v>116</v>
      </c>
      <c r="H48" s="153">
        <v>4000</v>
      </c>
      <c r="I48" s="126">
        <v>1</v>
      </c>
      <c r="J48" s="153">
        <f t="shared" ref="J48:J49" si="16">H48*I48</f>
        <v>4000</v>
      </c>
      <c r="K48" s="126">
        <f t="shared" ref="K48:K49" si="17">J48/F48</f>
        <v>816.32653061224482</v>
      </c>
      <c r="L48" s="159"/>
      <c r="M48" s="105"/>
      <c r="N48" s="42" t="s">
        <v>114</v>
      </c>
      <c r="O48" s="2"/>
      <c r="P48" s="2" t="s">
        <v>158</v>
      </c>
      <c r="Q48" s="178" t="s">
        <v>223</v>
      </c>
      <c r="R48" s="152"/>
      <c r="S48" s="2"/>
    </row>
    <row r="49" spans="1:19">
      <c r="A49" s="24">
        <f t="shared" si="2"/>
        <v>45</v>
      </c>
      <c r="B49" s="24" t="s">
        <v>79</v>
      </c>
      <c r="C49" s="24">
        <v>1</v>
      </c>
      <c r="D49" s="24"/>
      <c r="E49" s="107" t="s">
        <v>180</v>
      </c>
      <c r="F49" s="29">
        <v>4.9000000000000004</v>
      </c>
      <c r="G49" s="199" t="s">
        <v>116</v>
      </c>
      <c r="H49" s="153">
        <v>7100</v>
      </c>
      <c r="I49" s="126">
        <v>1</v>
      </c>
      <c r="J49" s="153">
        <f t="shared" si="16"/>
        <v>7100</v>
      </c>
      <c r="K49" s="126">
        <f t="shared" si="17"/>
        <v>1448.9795918367347</v>
      </c>
      <c r="L49" s="163"/>
      <c r="M49" s="109"/>
      <c r="N49" s="42" t="s">
        <v>114</v>
      </c>
      <c r="O49" s="2"/>
      <c r="P49" s="2" t="s">
        <v>158</v>
      </c>
      <c r="Q49" s="178" t="s">
        <v>223</v>
      </c>
      <c r="R49" s="152"/>
      <c r="S49" s="144">
        <v>6700</v>
      </c>
    </row>
    <row r="50" spans="1:19">
      <c r="A50" s="24">
        <f>A49+1</f>
        <v>46</v>
      </c>
      <c r="B50" s="24" t="s">
        <v>79</v>
      </c>
      <c r="C50" s="24">
        <v>1</v>
      </c>
      <c r="D50" s="24">
        <v>104</v>
      </c>
      <c r="E50" s="107" t="s">
        <v>4</v>
      </c>
      <c r="F50" s="29">
        <f>4.65*6.5</f>
        <v>30.225000000000001</v>
      </c>
      <c r="G50" s="69" t="s">
        <v>129</v>
      </c>
      <c r="H50" s="121">
        <v>7100</v>
      </c>
      <c r="I50" s="122">
        <v>1</v>
      </c>
      <c r="J50" s="121">
        <f t="shared" si="0"/>
        <v>7100</v>
      </c>
      <c r="K50" s="122">
        <f t="shared" si="1"/>
        <v>234.90488006617036</v>
      </c>
      <c r="L50" s="70"/>
      <c r="M50" s="71"/>
      <c r="N50" s="18"/>
      <c r="O50" s="2"/>
      <c r="P50" s="2"/>
      <c r="Q50" s="107"/>
      <c r="R50" s="103" t="s">
        <v>163</v>
      </c>
      <c r="S50" s="2"/>
    </row>
    <row r="51" spans="1:19">
      <c r="A51" s="24">
        <f t="shared" si="2"/>
        <v>47</v>
      </c>
      <c r="B51" s="24" t="s">
        <v>79</v>
      </c>
      <c r="C51" s="24">
        <v>1</v>
      </c>
      <c r="D51" s="24">
        <v>105</v>
      </c>
      <c r="E51" s="107" t="s">
        <v>4</v>
      </c>
      <c r="F51" s="29">
        <f t="shared" ref="F51:F55" si="18">4.65*6.5</f>
        <v>30.225000000000001</v>
      </c>
      <c r="G51" s="69" t="s">
        <v>129</v>
      </c>
      <c r="H51" s="121">
        <v>7100</v>
      </c>
      <c r="I51" s="122">
        <v>1</v>
      </c>
      <c r="J51" s="121">
        <f t="shared" si="0"/>
        <v>7100</v>
      </c>
      <c r="K51" s="122">
        <f t="shared" si="1"/>
        <v>234.90488006617036</v>
      </c>
      <c r="L51" s="70"/>
      <c r="M51" s="71"/>
      <c r="N51" s="18"/>
      <c r="O51" s="2"/>
      <c r="P51" s="2"/>
      <c r="Q51" s="107"/>
      <c r="R51" s="103" t="s">
        <v>163</v>
      </c>
      <c r="S51" s="2"/>
    </row>
    <row r="52" spans="1:19">
      <c r="A52" s="24">
        <f t="shared" si="2"/>
        <v>48</v>
      </c>
      <c r="B52" s="24" t="s">
        <v>79</v>
      </c>
      <c r="C52" s="24">
        <v>1</v>
      </c>
      <c r="D52" s="24">
        <v>106</v>
      </c>
      <c r="E52" s="107" t="s">
        <v>4</v>
      </c>
      <c r="F52" s="29">
        <f t="shared" si="18"/>
        <v>30.225000000000001</v>
      </c>
      <c r="G52" s="69" t="s">
        <v>129</v>
      </c>
      <c r="H52" s="121">
        <v>7100</v>
      </c>
      <c r="I52" s="122">
        <v>1</v>
      </c>
      <c r="J52" s="121">
        <f t="shared" si="0"/>
        <v>7100</v>
      </c>
      <c r="K52" s="122">
        <f t="shared" si="1"/>
        <v>234.90488006617036</v>
      </c>
      <c r="L52" s="70"/>
      <c r="M52" s="71"/>
      <c r="N52" s="42"/>
      <c r="O52" s="2"/>
      <c r="P52" s="2"/>
      <c r="Q52" s="117"/>
      <c r="R52" s="103" t="s">
        <v>163</v>
      </c>
      <c r="S52" s="2"/>
    </row>
    <row r="53" spans="1:19">
      <c r="A53" s="24">
        <f t="shared" si="2"/>
        <v>49</v>
      </c>
      <c r="B53" s="24" t="s">
        <v>79</v>
      </c>
      <c r="C53" s="24">
        <v>1</v>
      </c>
      <c r="D53" s="24">
        <v>107</v>
      </c>
      <c r="E53" s="107" t="s">
        <v>4</v>
      </c>
      <c r="F53" s="29">
        <f t="shared" si="18"/>
        <v>30.225000000000001</v>
      </c>
      <c r="G53" s="69" t="s">
        <v>129</v>
      </c>
      <c r="H53" s="121">
        <v>7100</v>
      </c>
      <c r="I53" s="122">
        <v>1</v>
      </c>
      <c r="J53" s="121">
        <f t="shared" si="0"/>
        <v>7100</v>
      </c>
      <c r="K53" s="122">
        <f t="shared" si="1"/>
        <v>234.90488006617036</v>
      </c>
      <c r="L53" s="70"/>
      <c r="M53" s="71"/>
      <c r="N53" s="42"/>
      <c r="O53" s="2"/>
      <c r="P53" s="2"/>
      <c r="Q53" s="117"/>
      <c r="R53" s="103" t="s">
        <v>163</v>
      </c>
      <c r="S53" s="2"/>
    </row>
    <row r="54" spans="1:19">
      <c r="A54" s="24">
        <f t="shared" si="2"/>
        <v>50</v>
      </c>
      <c r="B54" s="24" t="s">
        <v>79</v>
      </c>
      <c r="C54" s="24">
        <v>1</v>
      </c>
      <c r="D54" s="24">
        <v>108</v>
      </c>
      <c r="E54" s="107" t="s">
        <v>5</v>
      </c>
      <c r="F54" s="29">
        <f t="shared" si="18"/>
        <v>30.225000000000001</v>
      </c>
      <c r="G54" s="69" t="s">
        <v>129</v>
      </c>
      <c r="H54" s="121">
        <v>7100</v>
      </c>
      <c r="I54" s="122">
        <v>1</v>
      </c>
      <c r="J54" s="121">
        <f t="shared" si="0"/>
        <v>7100</v>
      </c>
      <c r="K54" s="122">
        <f t="shared" si="1"/>
        <v>234.90488006617036</v>
      </c>
      <c r="L54" s="70"/>
      <c r="M54" s="71"/>
      <c r="N54" s="42"/>
      <c r="O54" s="2"/>
      <c r="P54" s="2"/>
      <c r="Q54" s="117"/>
      <c r="R54" s="103" t="s">
        <v>163</v>
      </c>
      <c r="S54" s="2"/>
    </row>
    <row r="55" spans="1:19">
      <c r="A55" s="24">
        <f t="shared" si="2"/>
        <v>51</v>
      </c>
      <c r="B55" s="24" t="s">
        <v>79</v>
      </c>
      <c r="C55" s="24">
        <v>1</v>
      </c>
      <c r="D55" s="24">
        <v>109</v>
      </c>
      <c r="E55" s="107" t="s">
        <v>5</v>
      </c>
      <c r="F55" s="29">
        <f t="shared" si="18"/>
        <v>30.225000000000001</v>
      </c>
      <c r="G55" s="69" t="s">
        <v>129</v>
      </c>
      <c r="H55" s="121">
        <v>7100</v>
      </c>
      <c r="I55" s="122">
        <v>1</v>
      </c>
      <c r="J55" s="121">
        <f t="shared" si="0"/>
        <v>7100</v>
      </c>
      <c r="K55" s="122">
        <f t="shared" si="1"/>
        <v>234.90488006617036</v>
      </c>
      <c r="L55" s="225">
        <f>SUM(J50:J55)</f>
        <v>42600</v>
      </c>
      <c r="M55" s="113" t="s">
        <v>185</v>
      </c>
      <c r="N55" s="18"/>
      <c r="O55" s="2"/>
      <c r="P55" s="2"/>
      <c r="Q55" s="107"/>
      <c r="R55" s="103" t="s">
        <v>163</v>
      </c>
      <c r="S55" s="2"/>
    </row>
    <row r="56" spans="1:19">
      <c r="A56" s="24">
        <f t="shared" si="2"/>
        <v>52</v>
      </c>
      <c r="B56" s="24" t="s">
        <v>79</v>
      </c>
      <c r="C56" s="24">
        <v>2</v>
      </c>
      <c r="D56" s="24">
        <v>201</v>
      </c>
      <c r="E56" s="107" t="s">
        <v>37</v>
      </c>
      <c r="F56" s="29">
        <f>8.9*6.5</f>
        <v>57.85</v>
      </c>
      <c r="G56" s="51" t="s">
        <v>130</v>
      </c>
      <c r="H56" s="87">
        <v>14000</v>
      </c>
      <c r="I56" s="95">
        <v>1</v>
      </c>
      <c r="J56" s="87">
        <f t="shared" si="0"/>
        <v>14000</v>
      </c>
      <c r="K56" s="95">
        <f t="shared" si="1"/>
        <v>242.00518582541054</v>
      </c>
      <c r="L56" s="75"/>
      <c r="M56" s="54"/>
      <c r="N56" s="42"/>
      <c r="O56" s="2"/>
      <c r="P56" s="2"/>
      <c r="Q56" s="117"/>
      <c r="R56" s="107"/>
      <c r="S56" s="2"/>
    </row>
    <row r="57" spans="1:19">
      <c r="A57" s="24">
        <f t="shared" si="2"/>
        <v>53</v>
      </c>
      <c r="B57" s="24" t="s">
        <v>79</v>
      </c>
      <c r="C57" s="24">
        <v>2</v>
      </c>
      <c r="D57" s="24">
        <v>202</v>
      </c>
      <c r="E57" s="107" t="s">
        <v>15</v>
      </c>
      <c r="F57" s="29">
        <f>8.9*6.5</f>
        <v>57.85</v>
      </c>
      <c r="G57" s="51" t="s">
        <v>130</v>
      </c>
      <c r="H57" s="87">
        <v>14000</v>
      </c>
      <c r="I57" s="95">
        <v>1</v>
      </c>
      <c r="J57" s="87">
        <f t="shared" si="0"/>
        <v>14000</v>
      </c>
      <c r="K57" s="95">
        <f t="shared" si="1"/>
        <v>242.00518582541054</v>
      </c>
      <c r="L57" s="238"/>
      <c r="M57" s="56"/>
      <c r="N57" s="42"/>
      <c r="O57" s="2"/>
      <c r="P57" s="2"/>
      <c r="Q57" s="117"/>
      <c r="R57" s="107"/>
      <c r="S57" s="2"/>
    </row>
    <row r="58" spans="1:19">
      <c r="A58" s="24">
        <f t="shared" si="2"/>
        <v>54</v>
      </c>
      <c r="B58" s="24" t="s">
        <v>79</v>
      </c>
      <c r="C58" s="24">
        <v>2</v>
      </c>
      <c r="D58" s="24">
        <v>203</v>
      </c>
      <c r="E58" s="107" t="s">
        <v>38</v>
      </c>
      <c r="F58" s="29">
        <f>8.9*26</f>
        <v>231.4</v>
      </c>
      <c r="G58" s="51" t="s">
        <v>130</v>
      </c>
      <c r="H58" s="87">
        <v>14000</v>
      </c>
      <c r="I58" s="95">
        <v>4</v>
      </c>
      <c r="J58" s="87">
        <f t="shared" si="0"/>
        <v>56000</v>
      </c>
      <c r="K58" s="95">
        <f t="shared" si="1"/>
        <v>242.00518582541054</v>
      </c>
      <c r="L58" s="127">
        <f>SUM(J56:J58)</f>
        <v>84000</v>
      </c>
      <c r="M58" s="83" t="s">
        <v>181</v>
      </c>
      <c r="N58" s="18"/>
      <c r="O58" s="2"/>
      <c r="P58" s="2"/>
      <c r="Q58" s="107"/>
      <c r="R58" s="107"/>
      <c r="S58" s="2"/>
    </row>
    <row r="59" spans="1:19">
      <c r="A59" s="24">
        <f t="shared" si="2"/>
        <v>55</v>
      </c>
      <c r="B59" s="24" t="s">
        <v>79</v>
      </c>
      <c r="C59" s="24">
        <v>2</v>
      </c>
      <c r="D59" s="24">
        <v>204</v>
      </c>
      <c r="E59" s="107" t="s">
        <v>4</v>
      </c>
      <c r="F59" s="29">
        <f>4.65*6.5</f>
        <v>30.225000000000001</v>
      </c>
      <c r="G59" s="48" t="s">
        <v>131</v>
      </c>
      <c r="H59" s="123">
        <v>7100</v>
      </c>
      <c r="I59" s="124">
        <v>1</v>
      </c>
      <c r="J59" s="123">
        <f t="shared" si="0"/>
        <v>7100</v>
      </c>
      <c r="K59" s="124">
        <f t="shared" si="1"/>
        <v>234.90488006617036</v>
      </c>
      <c r="L59" s="64"/>
      <c r="M59" s="49"/>
      <c r="N59" s="18"/>
      <c r="O59" s="2"/>
      <c r="P59" s="2"/>
      <c r="Q59" s="107"/>
      <c r="R59" s="103" t="s">
        <v>163</v>
      </c>
      <c r="S59" s="2"/>
    </row>
    <row r="60" spans="1:19">
      <c r="A60" s="24">
        <f t="shared" si="2"/>
        <v>56</v>
      </c>
      <c r="B60" s="24" t="s">
        <v>79</v>
      </c>
      <c r="C60" s="24">
        <v>2</v>
      </c>
      <c r="D60" s="24">
        <v>205</v>
      </c>
      <c r="E60" s="107" t="s">
        <v>4</v>
      </c>
      <c r="F60" s="29">
        <f t="shared" ref="F60:F64" si="19">4.65*6.5</f>
        <v>30.225000000000001</v>
      </c>
      <c r="G60" s="48" t="s">
        <v>131</v>
      </c>
      <c r="H60" s="123">
        <v>7100</v>
      </c>
      <c r="I60" s="124">
        <v>1</v>
      </c>
      <c r="J60" s="123">
        <f t="shared" si="0"/>
        <v>7100</v>
      </c>
      <c r="K60" s="124">
        <f t="shared" si="1"/>
        <v>234.90488006617036</v>
      </c>
      <c r="L60" s="64"/>
      <c r="M60" s="49"/>
      <c r="N60" s="18"/>
      <c r="O60" s="2"/>
      <c r="P60" s="2"/>
      <c r="Q60" s="107"/>
      <c r="R60" s="103" t="s">
        <v>163</v>
      </c>
      <c r="S60" s="2"/>
    </row>
    <row r="61" spans="1:19">
      <c r="A61" s="24">
        <f t="shared" si="2"/>
        <v>57</v>
      </c>
      <c r="B61" s="24" t="s">
        <v>79</v>
      </c>
      <c r="C61" s="24">
        <v>2</v>
      </c>
      <c r="D61" s="24">
        <v>206</v>
      </c>
      <c r="E61" s="107" t="s">
        <v>4</v>
      </c>
      <c r="F61" s="29">
        <f t="shared" si="19"/>
        <v>30.225000000000001</v>
      </c>
      <c r="G61" s="48" t="s">
        <v>131</v>
      </c>
      <c r="H61" s="123">
        <v>7100</v>
      </c>
      <c r="I61" s="124">
        <v>1</v>
      </c>
      <c r="J61" s="123">
        <f t="shared" si="0"/>
        <v>7100</v>
      </c>
      <c r="K61" s="124">
        <f t="shared" si="1"/>
        <v>234.90488006617036</v>
      </c>
      <c r="L61" s="64"/>
      <c r="M61" s="49"/>
      <c r="N61" s="18"/>
      <c r="O61" s="2"/>
      <c r="P61" s="2"/>
      <c r="Q61" s="107"/>
      <c r="R61" s="103" t="s">
        <v>163</v>
      </c>
      <c r="S61" s="2"/>
    </row>
    <row r="62" spans="1:19">
      <c r="A62" s="24">
        <f t="shared" si="2"/>
        <v>58</v>
      </c>
      <c r="B62" s="24" t="s">
        <v>79</v>
      </c>
      <c r="C62" s="24">
        <v>2</v>
      </c>
      <c r="D62" s="24">
        <v>207</v>
      </c>
      <c r="E62" s="107" t="s">
        <v>4</v>
      </c>
      <c r="F62" s="29">
        <f t="shared" si="19"/>
        <v>30.225000000000001</v>
      </c>
      <c r="G62" s="48" t="s">
        <v>131</v>
      </c>
      <c r="H62" s="123">
        <v>7100</v>
      </c>
      <c r="I62" s="124">
        <v>1</v>
      </c>
      <c r="J62" s="123">
        <f t="shared" si="0"/>
        <v>7100</v>
      </c>
      <c r="K62" s="124">
        <f t="shared" si="1"/>
        <v>234.90488006617036</v>
      </c>
      <c r="L62" s="64"/>
      <c r="M62" s="49"/>
      <c r="N62" s="18"/>
      <c r="O62" s="2"/>
      <c r="P62" s="2"/>
      <c r="Q62" s="107"/>
      <c r="R62" s="103" t="s">
        <v>163</v>
      </c>
      <c r="S62" s="2"/>
    </row>
    <row r="63" spans="1:19">
      <c r="A63" s="24">
        <f t="shared" si="2"/>
        <v>59</v>
      </c>
      <c r="B63" s="24" t="s">
        <v>79</v>
      </c>
      <c r="C63" s="24">
        <v>2</v>
      </c>
      <c r="D63" s="24">
        <v>208</v>
      </c>
      <c r="E63" s="107" t="s">
        <v>4</v>
      </c>
      <c r="F63" s="29">
        <f t="shared" si="19"/>
        <v>30.225000000000001</v>
      </c>
      <c r="G63" s="48" t="s">
        <v>131</v>
      </c>
      <c r="H63" s="123">
        <v>7100</v>
      </c>
      <c r="I63" s="124">
        <v>1</v>
      </c>
      <c r="J63" s="123">
        <f t="shared" si="0"/>
        <v>7100</v>
      </c>
      <c r="K63" s="124">
        <f t="shared" si="1"/>
        <v>234.90488006617036</v>
      </c>
      <c r="L63" s="64"/>
      <c r="M63" s="49"/>
      <c r="N63" s="18"/>
      <c r="O63" s="2"/>
      <c r="P63" s="2"/>
      <c r="Q63" s="107"/>
      <c r="R63" s="103" t="s">
        <v>163</v>
      </c>
      <c r="S63" s="2"/>
    </row>
    <row r="64" spans="1:19">
      <c r="A64" s="24">
        <f t="shared" si="2"/>
        <v>60</v>
      </c>
      <c r="B64" s="24" t="s">
        <v>79</v>
      </c>
      <c r="C64" s="24">
        <v>2</v>
      </c>
      <c r="D64" s="24">
        <v>209</v>
      </c>
      <c r="E64" s="107" t="s">
        <v>5</v>
      </c>
      <c r="F64" s="29">
        <f t="shared" si="19"/>
        <v>30.225000000000001</v>
      </c>
      <c r="G64" s="48" t="s">
        <v>131</v>
      </c>
      <c r="H64" s="123">
        <v>7100</v>
      </c>
      <c r="I64" s="124">
        <v>1</v>
      </c>
      <c r="J64" s="123">
        <f t="shared" si="0"/>
        <v>7100</v>
      </c>
      <c r="K64" s="124">
        <f t="shared" si="1"/>
        <v>234.90488006617036</v>
      </c>
      <c r="L64" s="240">
        <f>SUM(J59:J64)</f>
        <v>42600</v>
      </c>
      <c r="M64" s="85" t="s">
        <v>185</v>
      </c>
      <c r="N64" s="42"/>
      <c r="O64" s="2"/>
      <c r="P64" s="2"/>
      <c r="Q64" s="117"/>
      <c r="R64" s="103" t="s">
        <v>163</v>
      </c>
      <c r="S64" s="2"/>
    </row>
    <row r="65" spans="1:19">
      <c r="A65" s="24">
        <f t="shared" si="2"/>
        <v>61</v>
      </c>
      <c r="B65" s="24" t="s">
        <v>79</v>
      </c>
      <c r="C65" s="24">
        <v>3</v>
      </c>
      <c r="D65" s="24">
        <v>301</v>
      </c>
      <c r="E65" s="107" t="s">
        <v>5</v>
      </c>
      <c r="F65" s="29">
        <f t="shared" ref="F65:F66" si="20">8.9*6.5</f>
        <v>57.85</v>
      </c>
      <c r="G65" s="62" t="s">
        <v>132</v>
      </c>
      <c r="H65" s="89">
        <v>14000</v>
      </c>
      <c r="I65" s="96">
        <v>1</v>
      </c>
      <c r="J65" s="89">
        <f t="shared" si="0"/>
        <v>14000</v>
      </c>
      <c r="K65" s="96">
        <f t="shared" si="1"/>
        <v>242.00518582541054</v>
      </c>
      <c r="L65" s="60"/>
      <c r="M65" s="61"/>
      <c r="N65" s="18"/>
      <c r="O65" s="2"/>
      <c r="P65" s="2"/>
      <c r="Q65" s="107"/>
      <c r="R65" s="107"/>
      <c r="S65" s="2"/>
    </row>
    <row r="66" spans="1:19">
      <c r="A66" s="24">
        <f t="shared" si="2"/>
        <v>62</v>
      </c>
      <c r="B66" s="24" t="s">
        <v>79</v>
      </c>
      <c r="C66" s="24">
        <v>3</v>
      </c>
      <c r="D66" s="24">
        <v>302</v>
      </c>
      <c r="E66" s="107" t="s">
        <v>5</v>
      </c>
      <c r="F66" s="29">
        <f t="shared" si="20"/>
        <v>57.85</v>
      </c>
      <c r="G66" s="62" t="s">
        <v>132</v>
      </c>
      <c r="H66" s="89">
        <v>14000</v>
      </c>
      <c r="I66" s="96">
        <v>1</v>
      </c>
      <c r="J66" s="89">
        <f t="shared" si="0"/>
        <v>14000</v>
      </c>
      <c r="K66" s="96">
        <f t="shared" si="1"/>
        <v>242.00518582541054</v>
      </c>
      <c r="L66" s="60"/>
      <c r="M66" s="61"/>
      <c r="N66" s="18"/>
      <c r="O66" s="2"/>
      <c r="P66" s="2"/>
      <c r="Q66" s="107"/>
      <c r="R66" s="107"/>
      <c r="S66" s="2"/>
    </row>
    <row r="67" spans="1:19">
      <c r="A67" s="24">
        <f t="shared" si="2"/>
        <v>63</v>
      </c>
      <c r="B67" s="24" t="s">
        <v>79</v>
      </c>
      <c r="C67" s="24">
        <v>3</v>
      </c>
      <c r="D67" s="24">
        <v>303</v>
      </c>
      <c r="E67" s="107" t="s">
        <v>39</v>
      </c>
      <c r="F67" s="29">
        <f>8.9*26</f>
        <v>231.4</v>
      </c>
      <c r="G67" s="62" t="s">
        <v>132</v>
      </c>
      <c r="H67" s="89">
        <v>14000</v>
      </c>
      <c r="I67" s="96">
        <v>4</v>
      </c>
      <c r="J67" s="89">
        <f t="shared" si="0"/>
        <v>56000</v>
      </c>
      <c r="K67" s="96">
        <f t="shared" si="1"/>
        <v>242.00518582541054</v>
      </c>
      <c r="L67" s="131">
        <f>SUM(J65:J67)</f>
        <v>84000</v>
      </c>
      <c r="M67" s="114" t="s">
        <v>181</v>
      </c>
      <c r="N67" s="39"/>
      <c r="O67" s="2"/>
      <c r="P67" s="2"/>
      <c r="Q67" s="116"/>
      <c r="R67" s="116"/>
      <c r="S67" s="2"/>
    </row>
    <row r="68" spans="1:19">
      <c r="A68" s="24">
        <f t="shared" si="2"/>
        <v>64</v>
      </c>
      <c r="B68" s="24" t="s">
        <v>79</v>
      </c>
      <c r="C68" s="24">
        <v>3</v>
      </c>
      <c r="D68" s="24">
        <v>304</v>
      </c>
      <c r="E68" s="107" t="s">
        <v>4</v>
      </c>
      <c r="F68" s="29">
        <f t="shared" ref="F68:F73" si="21">4.65*6.5</f>
        <v>30.225000000000001</v>
      </c>
      <c r="G68" s="68" t="s">
        <v>133</v>
      </c>
      <c r="H68" s="119">
        <v>7100</v>
      </c>
      <c r="I68" s="120">
        <v>1</v>
      </c>
      <c r="J68" s="119">
        <f t="shared" si="0"/>
        <v>7100</v>
      </c>
      <c r="K68" s="120">
        <f t="shared" si="1"/>
        <v>234.90488006617036</v>
      </c>
      <c r="L68" s="79"/>
      <c r="M68" s="67"/>
      <c r="N68" s="42"/>
      <c r="O68" s="2"/>
      <c r="P68" s="2"/>
      <c r="Q68" s="117"/>
      <c r="R68" s="103" t="s">
        <v>163</v>
      </c>
      <c r="S68" s="2"/>
    </row>
    <row r="69" spans="1:19">
      <c r="A69" s="24">
        <f t="shared" si="2"/>
        <v>65</v>
      </c>
      <c r="B69" s="24" t="s">
        <v>79</v>
      </c>
      <c r="C69" s="24">
        <v>3</v>
      </c>
      <c r="D69" s="24">
        <v>305</v>
      </c>
      <c r="E69" s="107" t="s">
        <v>110</v>
      </c>
      <c r="F69" s="29">
        <f t="shared" si="21"/>
        <v>30.225000000000001</v>
      </c>
      <c r="G69" s="68" t="s">
        <v>133</v>
      </c>
      <c r="H69" s="119">
        <v>7100</v>
      </c>
      <c r="I69" s="230">
        <v>1</v>
      </c>
      <c r="J69" s="229">
        <f t="shared" si="0"/>
        <v>7100</v>
      </c>
      <c r="K69" s="230">
        <f t="shared" si="1"/>
        <v>234.90488006617036</v>
      </c>
      <c r="L69" s="231"/>
      <c r="M69" s="134"/>
      <c r="N69" s="42"/>
      <c r="O69" s="2"/>
      <c r="P69" s="2"/>
      <c r="Q69" s="171"/>
      <c r="R69" s="103" t="s">
        <v>163</v>
      </c>
      <c r="S69" s="2"/>
    </row>
    <row r="70" spans="1:19">
      <c r="A70" s="24">
        <f t="shared" si="2"/>
        <v>66</v>
      </c>
      <c r="B70" s="24" t="s">
        <v>79</v>
      </c>
      <c r="C70" s="24">
        <v>3</v>
      </c>
      <c r="D70" s="24">
        <v>306</v>
      </c>
      <c r="E70" s="107" t="s">
        <v>4</v>
      </c>
      <c r="F70" s="29">
        <f t="shared" si="21"/>
        <v>30.225000000000001</v>
      </c>
      <c r="G70" s="65" t="s">
        <v>133</v>
      </c>
      <c r="H70" s="232">
        <v>7100</v>
      </c>
      <c r="I70" s="231">
        <v>1</v>
      </c>
      <c r="J70" s="232">
        <f t="shared" si="0"/>
        <v>7100</v>
      </c>
      <c r="K70" s="231">
        <f t="shared" si="1"/>
        <v>234.90488006617036</v>
      </c>
      <c r="L70" s="255"/>
      <c r="M70" s="67"/>
      <c r="N70" s="33"/>
      <c r="O70" s="8"/>
      <c r="P70" s="8"/>
      <c r="Q70" s="105"/>
      <c r="R70" s="103" t="s">
        <v>163</v>
      </c>
      <c r="S70" s="8"/>
    </row>
    <row r="71" spans="1:19">
      <c r="A71" s="24">
        <f t="shared" si="2"/>
        <v>67</v>
      </c>
      <c r="B71" s="24" t="s">
        <v>79</v>
      </c>
      <c r="C71" s="24">
        <v>3</v>
      </c>
      <c r="D71" s="24">
        <v>307</v>
      </c>
      <c r="E71" s="107" t="s">
        <v>4</v>
      </c>
      <c r="F71" s="29">
        <f t="shared" si="21"/>
        <v>30.225000000000001</v>
      </c>
      <c r="G71" s="68" t="s">
        <v>133</v>
      </c>
      <c r="H71" s="119">
        <v>7100</v>
      </c>
      <c r="I71" s="120">
        <v>1</v>
      </c>
      <c r="J71" s="119">
        <f t="shared" si="0"/>
        <v>7100</v>
      </c>
      <c r="K71" s="120">
        <f t="shared" si="1"/>
        <v>234.90488006617036</v>
      </c>
      <c r="L71" s="256"/>
      <c r="M71" s="67"/>
      <c r="N71" s="18"/>
      <c r="O71" s="2"/>
      <c r="P71" s="2"/>
      <c r="Q71" s="107"/>
      <c r="R71" s="103" t="s">
        <v>163</v>
      </c>
      <c r="S71" s="2"/>
    </row>
    <row r="72" spans="1:19">
      <c r="A72" s="24">
        <f t="shared" si="2"/>
        <v>68</v>
      </c>
      <c r="B72" s="24" t="s">
        <v>79</v>
      </c>
      <c r="C72" s="24">
        <v>3</v>
      </c>
      <c r="D72" s="24">
        <v>308</v>
      </c>
      <c r="E72" s="107" t="s">
        <v>4</v>
      </c>
      <c r="F72" s="29">
        <f t="shared" si="21"/>
        <v>30.225000000000001</v>
      </c>
      <c r="G72" s="68" t="s">
        <v>133</v>
      </c>
      <c r="H72" s="119">
        <v>7100</v>
      </c>
      <c r="I72" s="120">
        <v>1</v>
      </c>
      <c r="J72" s="119">
        <f t="shared" si="0"/>
        <v>7100</v>
      </c>
      <c r="K72" s="120">
        <f t="shared" si="1"/>
        <v>234.90488006617036</v>
      </c>
      <c r="L72" s="256"/>
      <c r="M72" s="67"/>
      <c r="N72" s="18"/>
      <c r="O72" s="2"/>
      <c r="P72" s="2"/>
      <c r="Q72" s="107"/>
      <c r="R72" s="103" t="s">
        <v>163</v>
      </c>
      <c r="S72" s="2"/>
    </row>
    <row r="73" spans="1:19" ht="14.25" thickBot="1">
      <c r="A73" s="35">
        <f t="shared" si="2"/>
        <v>69</v>
      </c>
      <c r="B73" s="35" t="s">
        <v>79</v>
      </c>
      <c r="C73" s="35">
        <v>3</v>
      </c>
      <c r="D73" s="35">
        <v>309</v>
      </c>
      <c r="E73" s="174" t="s">
        <v>4</v>
      </c>
      <c r="F73" s="37">
        <f t="shared" si="21"/>
        <v>30.225000000000001</v>
      </c>
      <c r="G73" s="80" t="s">
        <v>133</v>
      </c>
      <c r="H73" s="249">
        <v>7100</v>
      </c>
      <c r="I73" s="257">
        <v>1</v>
      </c>
      <c r="J73" s="249">
        <f t="shared" si="0"/>
        <v>7100</v>
      </c>
      <c r="K73" s="257">
        <f t="shared" si="1"/>
        <v>234.90488006617036</v>
      </c>
      <c r="L73" s="258">
        <f>SUM(J68:J73)</f>
        <v>42600</v>
      </c>
      <c r="M73" s="81" t="s">
        <v>185</v>
      </c>
      <c r="N73" s="36"/>
      <c r="O73" s="38"/>
      <c r="P73" s="38"/>
      <c r="Q73" s="174"/>
      <c r="R73" s="103" t="s">
        <v>163</v>
      </c>
      <c r="S73" s="38"/>
    </row>
    <row r="74" spans="1:19" ht="14.25" thickTop="1">
      <c r="A74" s="190">
        <f t="shared" si="2"/>
        <v>70</v>
      </c>
      <c r="B74" s="190" t="s">
        <v>82</v>
      </c>
      <c r="C74" s="190">
        <v>1</v>
      </c>
      <c r="D74" s="190">
        <v>101</v>
      </c>
      <c r="E74" s="109" t="s">
        <v>4</v>
      </c>
      <c r="F74" s="34">
        <f>4.65*6.5</f>
        <v>30.225000000000001</v>
      </c>
      <c r="G74" s="69" t="s">
        <v>134</v>
      </c>
      <c r="H74" s="223">
        <v>7100</v>
      </c>
      <c r="I74" s="224">
        <v>1</v>
      </c>
      <c r="J74" s="223">
        <f t="shared" si="0"/>
        <v>7100</v>
      </c>
      <c r="K74" s="224">
        <f t="shared" ref="K74:K78" si="22">J74/F74</f>
        <v>234.90488006617036</v>
      </c>
      <c r="L74" s="136"/>
      <c r="M74" s="71"/>
      <c r="N74" s="33"/>
      <c r="O74" s="8"/>
      <c r="P74" s="8"/>
      <c r="Q74" s="109"/>
      <c r="R74" s="187" t="s">
        <v>163</v>
      </c>
      <c r="S74" s="8"/>
    </row>
    <row r="75" spans="1:19">
      <c r="A75" s="24">
        <f t="shared" si="2"/>
        <v>71</v>
      </c>
      <c r="B75" s="24" t="s">
        <v>81</v>
      </c>
      <c r="C75" s="24">
        <v>1</v>
      </c>
      <c r="D75" s="24">
        <v>102</v>
      </c>
      <c r="E75" s="107" t="s">
        <v>4</v>
      </c>
      <c r="F75" s="29">
        <f t="shared" ref="F75:F78" si="23">4.65*6.5</f>
        <v>30.225000000000001</v>
      </c>
      <c r="G75" s="69" t="s">
        <v>134</v>
      </c>
      <c r="H75" s="121">
        <v>7100</v>
      </c>
      <c r="I75" s="122">
        <v>1</v>
      </c>
      <c r="J75" s="121">
        <f t="shared" ref="J75:J138" si="24">H75*I75</f>
        <v>7100</v>
      </c>
      <c r="K75" s="122">
        <f t="shared" si="22"/>
        <v>234.90488006617036</v>
      </c>
      <c r="L75" s="136"/>
      <c r="M75" s="71"/>
      <c r="N75" s="18"/>
      <c r="O75" s="2"/>
      <c r="P75" s="2"/>
      <c r="Q75" s="107"/>
      <c r="R75" s="103" t="s">
        <v>163</v>
      </c>
      <c r="S75" s="2"/>
    </row>
    <row r="76" spans="1:19">
      <c r="A76" s="24">
        <f t="shared" si="2"/>
        <v>72</v>
      </c>
      <c r="B76" s="24" t="s">
        <v>81</v>
      </c>
      <c r="C76" s="24">
        <v>1</v>
      </c>
      <c r="D76" s="24">
        <v>103</v>
      </c>
      <c r="E76" s="107" t="s">
        <v>4</v>
      </c>
      <c r="F76" s="29">
        <f t="shared" si="23"/>
        <v>30.225000000000001</v>
      </c>
      <c r="G76" s="69" t="s">
        <v>134</v>
      </c>
      <c r="H76" s="121">
        <v>7100</v>
      </c>
      <c r="I76" s="122">
        <v>1</v>
      </c>
      <c r="J76" s="121">
        <f t="shared" si="24"/>
        <v>7100</v>
      </c>
      <c r="K76" s="122">
        <f t="shared" si="22"/>
        <v>234.90488006617036</v>
      </c>
      <c r="L76" s="136"/>
      <c r="M76" s="71"/>
      <c r="N76" s="18"/>
      <c r="O76" s="2"/>
      <c r="P76" s="2"/>
      <c r="Q76" s="107"/>
      <c r="R76" s="103" t="s">
        <v>163</v>
      </c>
      <c r="S76" s="2"/>
    </row>
    <row r="77" spans="1:19">
      <c r="A77" s="24">
        <f t="shared" si="2"/>
        <v>73</v>
      </c>
      <c r="B77" s="24" t="s">
        <v>81</v>
      </c>
      <c r="C77" s="24">
        <v>1</v>
      </c>
      <c r="D77" s="24">
        <v>104</v>
      </c>
      <c r="E77" s="107" t="s">
        <v>4</v>
      </c>
      <c r="F77" s="29">
        <f t="shared" si="23"/>
        <v>30.225000000000001</v>
      </c>
      <c r="G77" s="69" t="s">
        <v>134</v>
      </c>
      <c r="H77" s="121">
        <v>7100</v>
      </c>
      <c r="I77" s="122">
        <v>1</v>
      </c>
      <c r="J77" s="121">
        <f t="shared" si="24"/>
        <v>7100</v>
      </c>
      <c r="K77" s="122">
        <f t="shared" si="22"/>
        <v>234.90488006617036</v>
      </c>
      <c r="L77" s="136"/>
      <c r="M77" s="71"/>
      <c r="N77" s="18"/>
      <c r="O77" s="2"/>
      <c r="P77" s="2"/>
      <c r="Q77" s="109"/>
      <c r="R77" s="103" t="s">
        <v>163</v>
      </c>
      <c r="S77" s="2"/>
    </row>
    <row r="78" spans="1:19">
      <c r="A78" s="24">
        <f t="shared" ref="A78:A141" si="25">A77+1</f>
        <v>74</v>
      </c>
      <c r="B78" s="24" t="s">
        <v>81</v>
      </c>
      <c r="C78" s="24">
        <v>1</v>
      </c>
      <c r="D78" s="24">
        <v>105</v>
      </c>
      <c r="E78" s="107" t="s">
        <v>4</v>
      </c>
      <c r="F78" s="29">
        <f t="shared" si="23"/>
        <v>30.225000000000001</v>
      </c>
      <c r="G78" s="69" t="s">
        <v>134</v>
      </c>
      <c r="H78" s="121">
        <v>7100</v>
      </c>
      <c r="I78" s="122">
        <v>1</v>
      </c>
      <c r="J78" s="121">
        <f t="shared" si="24"/>
        <v>7100</v>
      </c>
      <c r="K78" s="122">
        <f t="shared" si="22"/>
        <v>234.90488006617036</v>
      </c>
      <c r="L78" s="225">
        <f>SUM(J74:J78)</f>
        <v>35500</v>
      </c>
      <c r="M78" s="113" t="s">
        <v>184</v>
      </c>
      <c r="N78" s="42"/>
      <c r="O78" s="2"/>
      <c r="P78" s="2"/>
      <c r="Q78" s="112"/>
      <c r="R78" s="116" t="s">
        <v>163</v>
      </c>
      <c r="S78" s="2"/>
    </row>
    <row r="79" spans="1:19">
      <c r="A79" s="24">
        <f t="shared" si="25"/>
        <v>75</v>
      </c>
      <c r="B79" s="24" t="s">
        <v>81</v>
      </c>
      <c r="C79" s="24">
        <v>1</v>
      </c>
      <c r="D79" s="24">
        <v>106</v>
      </c>
      <c r="E79" s="107" t="s">
        <v>13</v>
      </c>
      <c r="F79" s="29">
        <f>8.9*6.5</f>
        <v>57.85</v>
      </c>
      <c r="G79" s="51" t="s">
        <v>135</v>
      </c>
      <c r="H79" s="87">
        <v>14000</v>
      </c>
      <c r="I79" s="95">
        <v>1</v>
      </c>
      <c r="J79" s="87">
        <f t="shared" si="24"/>
        <v>14000</v>
      </c>
      <c r="K79" s="95">
        <f>J79/F79</f>
        <v>242.00518582541054</v>
      </c>
      <c r="L79" s="75"/>
      <c r="M79" s="54"/>
      <c r="N79" s="18"/>
      <c r="O79" s="2"/>
      <c r="P79" s="2"/>
      <c r="Q79" s="105"/>
      <c r="R79" s="105"/>
      <c r="S79" s="2"/>
    </row>
    <row r="80" spans="1:19">
      <c r="A80" s="24">
        <f t="shared" si="25"/>
        <v>76</v>
      </c>
      <c r="B80" s="24" t="s">
        <v>81</v>
      </c>
      <c r="C80" s="24">
        <v>1</v>
      </c>
      <c r="D80" s="24">
        <v>107</v>
      </c>
      <c r="E80" s="107" t="s">
        <v>13</v>
      </c>
      <c r="F80" s="29">
        <f t="shared" ref="F80:F83" si="26">8.9*6.5</f>
        <v>57.85</v>
      </c>
      <c r="G80" s="51" t="s">
        <v>135</v>
      </c>
      <c r="H80" s="87">
        <v>14000</v>
      </c>
      <c r="I80" s="95">
        <v>1</v>
      </c>
      <c r="J80" s="87">
        <f t="shared" si="24"/>
        <v>14000</v>
      </c>
      <c r="K80" s="95">
        <f>J80/F80</f>
        <v>242.00518582541054</v>
      </c>
      <c r="L80" s="238"/>
      <c r="M80" s="56"/>
      <c r="N80" s="18"/>
      <c r="O80" s="2"/>
      <c r="P80" s="2"/>
      <c r="Q80" s="107"/>
      <c r="R80" s="107"/>
      <c r="S80" s="2"/>
    </row>
    <row r="81" spans="1:19">
      <c r="A81" s="24">
        <f t="shared" si="25"/>
        <v>77</v>
      </c>
      <c r="B81" s="24" t="s">
        <v>81</v>
      </c>
      <c r="C81" s="24">
        <v>1</v>
      </c>
      <c r="D81" s="24">
        <v>108</v>
      </c>
      <c r="E81" s="107" t="s">
        <v>13</v>
      </c>
      <c r="F81" s="29">
        <f t="shared" si="26"/>
        <v>57.85</v>
      </c>
      <c r="G81" s="51" t="s">
        <v>135</v>
      </c>
      <c r="H81" s="87">
        <v>14000</v>
      </c>
      <c r="I81" s="95">
        <v>1</v>
      </c>
      <c r="J81" s="87">
        <f t="shared" si="24"/>
        <v>14000</v>
      </c>
      <c r="K81" s="95">
        <f>J81/F81</f>
        <v>242.00518582541054</v>
      </c>
      <c r="L81" s="75"/>
      <c r="M81" s="54"/>
      <c r="N81" s="42"/>
      <c r="O81" s="2"/>
      <c r="P81" s="2"/>
      <c r="Q81" s="117"/>
      <c r="R81" s="107"/>
      <c r="S81" s="2"/>
    </row>
    <row r="82" spans="1:19">
      <c r="A82" s="24">
        <f t="shared" si="25"/>
        <v>78</v>
      </c>
      <c r="B82" s="24" t="s">
        <v>81</v>
      </c>
      <c r="C82" s="24">
        <v>1</v>
      </c>
      <c r="D82" s="24">
        <v>109</v>
      </c>
      <c r="E82" s="107" t="s">
        <v>13</v>
      </c>
      <c r="F82" s="29">
        <f t="shared" si="26"/>
        <v>57.85</v>
      </c>
      <c r="G82" s="51" t="s">
        <v>135</v>
      </c>
      <c r="H82" s="87">
        <v>14000</v>
      </c>
      <c r="I82" s="95">
        <v>1</v>
      </c>
      <c r="J82" s="87">
        <f t="shared" si="24"/>
        <v>14000</v>
      </c>
      <c r="K82" s="95">
        <f t="shared" ref="K82:K145" si="27">J82/F82</f>
        <v>242.00518582541054</v>
      </c>
      <c r="L82" s="75"/>
      <c r="M82" s="54"/>
      <c r="N82" s="18"/>
      <c r="O82" s="2"/>
      <c r="P82" s="2"/>
      <c r="Q82" s="107"/>
      <c r="R82" s="107"/>
      <c r="S82" s="2"/>
    </row>
    <row r="83" spans="1:19">
      <c r="A83" s="24">
        <f t="shared" si="25"/>
        <v>79</v>
      </c>
      <c r="B83" s="24" t="s">
        <v>81</v>
      </c>
      <c r="C83" s="24">
        <v>1</v>
      </c>
      <c r="D83" s="24">
        <v>110</v>
      </c>
      <c r="E83" s="107" t="s">
        <v>13</v>
      </c>
      <c r="F83" s="29">
        <f t="shared" si="26"/>
        <v>57.85</v>
      </c>
      <c r="G83" s="51" t="s">
        <v>135</v>
      </c>
      <c r="H83" s="87">
        <v>14000</v>
      </c>
      <c r="I83" s="95">
        <v>1</v>
      </c>
      <c r="J83" s="87">
        <f t="shared" si="24"/>
        <v>14000</v>
      </c>
      <c r="K83" s="95">
        <f t="shared" si="27"/>
        <v>242.00518582541054</v>
      </c>
      <c r="L83" s="239">
        <f>SUM(J79:J83)</f>
        <v>70000</v>
      </c>
      <c r="M83" s="83" t="s">
        <v>177</v>
      </c>
      <c r="N83" s="18"/>
      <c r="O83" s="2"/>
      <c r="P83" s="2"/>
      <c r="Q83" s="107"/>
      <c r="R83" s="107"/>
      <c r="S83" s="2"/>
    </row>
    <row r="84" spans="1:19">
      <c r="A84" s="24">
        <f t="shared" si="25"/>
        <v>80</v>
      </c>
      <c r="B84" s="24" t="s">
        <v>81</v>
      </c>
      <c r="C84" s="24">
        <v>2</v>
      </c>
      <c r="D84" s="24">
        <v>201</v>
      </c>
      <c r="E84" s="107" t="s">
        <v>4</v>
      </c>
      <c r="F84" s="29">
        <f t="shared" ref="F84:F88" si="28">4.65*6.5</f>
        <v>30.225000000000001</v>
      </c>
      <c r="G84" s="48" t="s">
        <v>136</v>
      </c>
      <c r="H84" s="123">
        <v>7100</v>
      </c>
      <c r="I84" s="124">
        <v>1</v>
      </c>
      <c r="J84" s="123">
        <f t="shared" si="24"/>
        <v>7100</v>
      </c>
      <c r="K84" s="124">
        <f t="shared" si="27"/>
        <v>234.90488006617036</v>
      </c>
      <c r="L84" s="64"/>
      <c r="M84" s="49"/>
      <c r="N84" s="18"/>
      <c r="O84" s="2"/>
      <c r="P84" s="2"/>
      <c r="Q84" s="107"/>
      <c r="R84" s="116" t="s">
        <v>163</v>
      </c>
      <c r="S84" s="2"/>
    </row>
    <row r="85" spans="1:19">
      <c r="A85" s="24">
        <f t="shared" si="25"/>
        <v>81</v>
      </c>
      <c r="B85" s="24" t="s">
        <v>81</v>
      </c>
      <c r="C85" s="24">
        <v>2</v>
      </c>
      <c r="D85" s="24">
        <v>202</v>
      </c>
      <c r="E85" s="107" t="s">
        <v>4</v>
      </c>
      <c r="F85" s="29">
        <f t="shared" si="28"/>
        <v>30.225000000000001</v>
      </c>
      <c r="G85" s="48" t="s">
        <v>136</v>
      </c>
      <c r="H85" s="123">
        <v>7100</v>
      </c>
      <c r="I85" s="124">
        <v>1</v>
      </c>
      <c r="J85" s="123">
        <f t="shared" si="24"/>
        <v>7100</v>
      </c>
      <c r="K85" s="124">
        <f t="shared" si="27"/>
        <v>234.90488006617036</v>
      </c>
      <c r="L85" s="64"/>
      <c r="M85" s="49"/>
      <c r="N85" s="18"/>
      <c r="O85" s="2"/>
      <c r="P85" s="2"/>
      <c r="Q85" s="107"/>
      <c r="R85" s="116" t="s">
        <v>163</v>
      </c>
      <c r="S85" s="2"/>
    </row>
    <row r="86" spans="1:19">
      <c r="A86" s="24">
        <f t="shared" si="25"/>
        <v>82</v>
      </c>
      <c r="B86" s="24" t="s">
        <v>81</v>
      </c>
      <c r="C86" s="24">
        <v>2</v>
      </c>
      <c r="D86" s="24">
        <v>203</v>
      </c>
      <c r="E86" s="107" t="s">
        <v>4</v>
      </c>
      <c r="F86" s="29">
        <f t="shared" si="28"/>
        <v>30.225000000000001</v>
      </c>
      <c r="G86" s="48" t="s">
        <v>136</v>
      </c>
      <c r="H86" s="123">
        <v>7100</v>
      </c>
      <c r="I86" s="124">
        <v>1</v>
      </c>
      <c r="J86" s="123">
        <f t="shared" si="24"/>
        <v>7100</v>
      </c>
      <c r="K86" s="124">
        <f t="shared" si="27"/>
        <v>234.90488006617036</v>
      </c>
      <c r="L86" s="64"/>
      <c r="M86" s="49"/>
      <c r="N86" s="18"/>
      <c r="O86" s="2"/>
      <c r="P86" s="2"/>
      <c r="Q86" s="107"/>
      <c r="R86" s="116" t="s">
        <v>163</v>
      </c>
      <c r="S86" s="2"/>
    </row>
    <row r="87" spans="1:19">
      <c r="A87" s="24">
        <f t="shared" si="25"/>
        <v>83</v>
      </c>
      <c r="B87" s="24" t="s">
        <v>81</v>
      </c>
      <c r="C87" s="24">
        <v>2</v>
      </c>
      <c r="D87" s="24">
        <v>204</v>
      </c>
      <c r="E87" s="107" t="s">
        <v>4</v>
      </c>
      <c r="F87" s="29">
        <f t="shared" si="28"/>
        <v>30.225000000000001</v>
      </c>
      <c r="G87" s="48" t="s">
        <v>136</v>
      </c>
      <c r="H87" s="123">
        <v>7100</v>
      </c>
      <c r="I87" s="124">
        <v>1</v>
      </c>
      <c r="J87" s="123">
        <f t="shared" si="24"/>
        <v>7100</v>
      </c>
      <c r="K87" s="124">
        <f t="shared" si="27"/>
        <v>234.90488006617036</v>
      </c>
      <c r="L87" s="64"/>
      <c r="M87" s="49"/>
      <c r="N87" s="18"/>
      <c r="O87" s="2"/>
      <c r="P87" s="2"/>
      <c r="Q87" s="107"/>
      <c r="R87" s="116" t="s">
        <v>163</v>
      </c>
      <c r="S87" s="2"/>
    </row>
    <row r="88" spans="1:19">
      <c r="A88" s="24">
        <f t="shared" si="25"/>
        <v>84</v>
      </c>
      <c r="B88" s="24" t="s">
        <v>81</v>
      </c>
      <c r="C88" s="24">
        <v>2</v>
      </c>
      <c r="D88" s="24">
        <v>205</v>
      </c>
      <c r="E88" s="107" t="s">
        <v>4</v>
      </c>
      <c r="F88" s="29">
        <f t="shared" si="28"/>
        <v>30.225000000000001</v>
      </c>
      <c r="G88" s="48" t="s">
        <v>136</v>
      </c>
      <c r="H88" s="123">
        <v>7100</v>
      </c>
      <c r="I88" s="124">
        <v>1</v>
      </c>
      <c r="J88" s="123">
        <f t="shared" si="24"/>
        <v>7100</v>
      </c>
      <c r="K88" s="124">
        <f t="shared" si="27"/>
        <v>234.90488006617036</v>
      </c>
      <c r="L88" s="240">
        <f>SUM(J84:J88)</f>
        <v>35500</v>
      </c>
      <c r="M88" s="85" t="s">
        <v>184</v>
      </c>
      <c r="N88" s="18"/>
      <c r="O88" s="2"/>
      <c r="P88" s="2"/>
      <c r="Q88" s="107"/>
      <c r="R88" s="116" t="s">
        <v>163</v>
      </c>
      <c r="S88" s="2"/>
    </row>
    <row r="89" spans="1:19">
      <c r="A89" s="24">
        <f t="shared" si="25"/>
        <v>85</v>
      </c>
      <c r="B89" s="24" t="s">
        <v>81</v>
      </c>
      <c r="C89" s="24">
        <v>2</v>
      </c>
      <c r="D89" s="24">
        <v>206</v>
      </c>
      <c r="E89" s="107" t="s">
        <v>13</v>
      </c>
      <c r="F89" s="29">
        <f t="shared" ref="F89:F93" si="29">8.9*6.5</f>
        <v>57.85</v>
      </c>
      <c r="G89" s="62" t="s">
        <v>146</v>
      </c>
      <c r="H89" s="89">
        <v>14000</v>
      </c>
      <c r="I89" s="96">
        <v>1</v>
      </c>
      <c r="J89" s="89">
        <f t="shared" si="24"/>
        <v>14000</v>
      </c>
      <c r="K89" s="96">
        <f t="shared" si="27"/>
        <v>242.00518582541054</v>
      </c>
      <c r="L89" s="60"/>
      <c r="M89" s="61"/>
      <c r="N89" s="18"/>
      <c r="O89" s="2"/>
      <c r="P89" s="2"/>
      <c r="Q89" s="107"/>
      <c r="R89" s="107"/>
      <c r="S89" s="2"/>
    </row>
    <row r="90" spans="1:19">
      <c r="A90" s="24">
        <f t="shared" si="25"/>
        <v>86</v>
      </c>
      <c r="B90" s="24" t="s">
        <v>81</v>
      </c>
      <c r="C90" s="24">
        <v>2</v>
      </c>
      <c r="D90" s="24">
        <v>207</v>
      </c>
      <c r="E90" s="107" t="s">
        <v>13</v>
      </c>
      <c r="F90" s="29">
        <f t="shared" si="29"/>
        <v>57.85</v>
      </c>
      <c r="G90" s="62" t="s">
        <v>146</v>
      </c>
      <c r="H90" s="89">
        <v>14000</v>
      </c>
      <c r="I90" s="96">
        <v>1</v>
      </c>
      <c r="J90" s="89">
        <f t="shared" si="24"/>
        <v>14000</v>
      </c>
      <c r="K90" s="96">
        <f t="shared" si="27"/>
        <v>242.00518582541054</v>
      </c>
      <c r="L90" s="60"/>
      <c r="M90" s="61"/>
      <c r="N90" s="18"/>
      <c r="O90" s="2"/>
      <c r="P90" s="2"/>
      <c r="Q90" s="107"/>
      <c r="R90" s="107"/>
      <c r="S90" s="2"/>
    </row>
    <row r="91" spans="1:19">
      <c r="A91" s="24">
        <f t="shared" si="25"/>
        <v>87</v>
      </c>
      <c r="B91" s="24" t="s">
        <v>81</v>
      </c>
      <c r="C91" s="24">
        <v>2</v>
      </c>
      <c r="D91" s="24">
        <v>208</v>
      </c>
      <c r="E91" s="107" t="s">
        <v>13</v>
      </c>
      <c r="F91" s="29">
        <f t="shared" si="29"/>
        <v>57.85</v>
      </c>
      <c r="G91" s="62" t="s">
        <v>146</v>
      </c>
      <c r="H91" s="89">
        <v>14000</v>
      </c>
      <c r="I91" s="96">
        <v>1</v>
      </c>
      <c r="J91" s="89">
        <f t="shared" si="24"/>
        <v>14000</v>
      </c>
      <c r="K91" s="96">
        <f t="shared" si="27"/>
        <v>242.00518582541054</v>
      </c>
      <c r="L91" s="60"/>
      <c r="M91" s="61"/>
      <c r="N91" s="42"/>
      <c r="O91" s="2"/>
      <c r="P91" s="2"/>
      <c r="Q91" s="117"/>
      <c r="R91" s="107"/>
      <c r="S91" s="2"/>
    </row>
    <row r="92" spans="1:19">
      <c r="A92" s="24">
        <f t="shared" si="25"/>
        <v>88</v>
      </c>
      <c r="B92" s="24" t="s">
        <v>81</v>
      </c>
      <c r="C92" s="24">
        <v>2</v>
      </c>
      <c r="D92" s="24">
        <v>209</v>
      </c>
      <c r="E92" s="107" t="s">
        <v>13</v>
      </c>
      <c r="F92" s="29">
        <f t="shared" si="29"/>
        <v>57.85</v>
      </c>
      <c r="G92" s="62" t="s">
        <v>146</v>
      </c>
      <c r="H92" s="89">
        <v>14000</v>
      </c>
      <c r="I92" s="96">
        <v>1</v>
      </c>
      <c r="J92" s="89">
        <f t="shared" si="24"/>
        <v>14000</v>
      </c>
      <c r="K92" s="96">
        <f t="shared" si="27"/>
        <v>242.00518582541054</v>
      </c>
      <c r="L92" s="242"/>
      <c r="M92" s="218"/>
      <c r="N92" s="18"/>
      <c r="O92" s="2"/>
      <c r="P92" s="2"/>
      <c r="Q92" s="107"/>
      <c r="R92" s="107"/>
      <c r="S92" s="2"/>
    </row>
    <row r="93" spans="1:19">
      <c r="A93" s="24">
        <f t="shared" si="25"/>
        <v>89</v>
      </c>
      <c r="B93" s="24" t="s">
        <v>81</v>
      </c>
      <c r="C93" s="24">
        <v>2</v>
      </c>
      <c r="D93" s="24">
        <v>210</v>
      </c>
      <c r="E93" s="107" t="s">
        <v>13</v>
      </c>
      <c r="F93" s="29">
        <f t="shared" si="29"/>
        <v>57.85</v>
      </c>
      <c r="G93" s="62" t="s">
        <v>146</v>
      </c>
      <c r="H93" s="89">
        <v>14000</v>
      </c>
      <c r="I93" s="96">
        <v>1</v>
      </c>
      <c r="J93" s="89">
        <f t="shared" si="24"/>
        <v>14000</v>
      </c>
      <c r="K93" s="96">
        <f t="shared" si="27"/>
        <v>242.00518582541054</v>
      </c>
      <c r="L93" s="141">
        <f>SUM(J89:J93)</f>
        <v>70000</v>
      </c>
      <c r="M93" s="114" t="s">
        <v>177</v>
      </c>
      <c r="N93" s="18"/>
      <c r="O93" s="2"/>
      <c r="P93" s="2"/>
      <c r="Q93" s="107"/>
      <c r="R93" s="107"/>
      <c r="S93" s="2"/>
    </row>
    <row r="94" spans="1:19">
      <c r="A94" s="24">
        <f t="shared" si="25"/>
        <v>90</v>
      </c>
      <c r="B94" s="24" t="s">
        <v>81</v>
      </c>
      <c r="C94" s="24">
        <v>3</v>
      </c>
      <c r="D94" s="24">
        <v>301</v>
      </c>
      <c r="E94" s="313" t="s">
        <v>4</v>
      </c>
      <c r="F94" s="29">
        <f t="shared" ref="F94:F98" si="30">4.65*6.5</f>
        <v>30.225000000000001</v>
      </c>
      <c r="G94" s="68" t="s">
        <v>182</v>
      </c>
      <c r="H94" s="119">
        <v>7100</v>
      </c>
      <c r="I94" s="120">
        <v>1</v>
      </c>
      <c r="J94" s="119">
        <f t="shared" si="24"/>
        <v>7100</v>
      </c>
      <c r="K94" s="120">
        <f t="shared" si="27"/>
        <v>234.90488006617036</v>
      </c>
      <c r="L94" s="66"/>
      <c r="M94" s="67"/>
      <c r="N94" s="18"/>
      <c r="O94" s="2"/>
      <c r="P94" s="2"/>
      <c r="Q94" s="107"/>
      <c r="R94" s="116" t="s">
        <v>163</v>
      </c>
      <c r="S94" s="2"/>
    </row>
    <row r="95" spans="1:19">
      <c r="A95" s="24">
        <f t="shared" si="25"/>
        <v>91</v>
      </c>
      <c r="B95" s="24" t="s">
        <v>81</v>
      </c>
      <c r="C95" s="24">
        <v>3</v>
      </c>
      <c r="D95" s="24">
        <v>302</v>
      </c>
      <c r="E95" s="313" t="s">
        <v>4</v>
      </c>
      <c r="F95" s="29">
        <f t="shared" si="30"/>
        <v>30.225000000000001</v>
      </c>
      <c r="G95" s="68" t="s">
        <v>182</v>
      </c>
      <c r="H95" s="119">
        <v>7100</v>
      </c>
      <c r="I95" s="120">
        <v>1</v>
      </c>
      <c r="J95" s="119">
        <f t="shared" si="24"/>
        <v>7100</v>
      </c>
      <c r="K95" s="120">
        <f t="shared" si="27"/>
        <v>234.90488006617036</v>
      </c>
      <c r="L95" s="66"/>
      <c r="M95" s="67"/>
      <c r="N95" s="18"/>
      <c r="O95" s="2"/>
      <c r="P95" s="2"/>
      <c r="Q95" s="107"/>
      <c r="R95" s="116" t="s">
        <v>163</v>
      </c>
      <c r="S95" s="2"/>
    </row>
    <row r="96" spans="1:19">
      <c r="A96" s="24">
        <f t="shared" si="25"/>
        <v>92</v>
      </c>
      <c r="B96" s="24" t="s">
        <v>81</v>
      </c>
      <c r="C96" s="24">
        <v>3</v>
      </c>
      <c r="D96" s="24">
        <v>303</v>
      </c>
      <c r="E96" s="313" t="s">
        <v>4</v>
      </c>
      <c r="F96" s="29">
        <f t="shared" si="30"/>
        <v>30.225000000000001</v>
      </c>
      <c r="G96" s="68" t="s">
        <v>182</v>
      </c>
      <c r="H96" s="119">
        <v>7100</v>
      </c>
      <c r="I96" s="120">
        <v>1</v>
      </c>
      <c r="J96" s="119">
        <f t="shared" si="24"/>
        <v>7100</v>
      </c>
      <c r="K96" s="120">
        <f t="shared" si="27"/>
        <v>234.90488006617036</v>
      </c>
      <c r="L96" s="66"/>
      <c r="M96" s="67"/>
      <c r="N96" s="18"/>
      <c r="O96" s="2"/>
      <c r="P96" s="2"/>
      <c r="Q96" s="107"/>
      <c r="R96" s="116" t="s">
        <v>163</v>
      </c>
      <c r="S96" s="2"/>
    </row>
    <row r="97" spans="1:19">
      <c r="A97" s="24">
        <f t="shared" si="25"/>
        <v>93</v>
      </c>
      <c r="B97" s="24" t="s">
        <v>81</v>
      </c>
      <c r="C97" s="24">
        <v>3</v>
      </c>
      <c r="D97" s="24">
        <v>304</v>
      </c>
      <c r="E97" s="107" t="s">
        <v>4</v>
      </c>
      <c r="F97" s="29">
        <f t="shared" si="30"/>
        <v>30.225000000000001</v>
      </c>
      <c r="G97" s="68" t="s">
        <v>182</v>
      </c>
      <c r="H97" s="119">
        <v>7100</v>
      </c>
      <c r="I97" s="120">
        <v>1</v>
      </c>
      <c r="J97" s="119">
        <f t="shared" si="24"/>
        <v>7100</v>
      </c>
      <c r="K97" s="120">
        <f t="shared" si="27"/>
        <v>234.90488006617036</v>
      </c>
      <c r="L97" s="66"/>
      <c r="M97" s="67"/>
      <c r="N97" s="18"/>
      <c r="O97" s="2"/>
      <c r="P97" s="2"/>
      <c r="Q97" s="107"/>
      <c r="R97" s="116" t="s">
        <v>163</v>
      </c>
      <c r="S97" s="2"/>
    </row>
    <row r="98" spans="1:19">
      <c r="A98" s="24">
        <f t="shared" si="25"/>
        <v>94</v>
      </c>
      <c r="B98" s="24" t="s">
        <v>81</v>
      </c>
      <c r="C98" s="24">
        <v>3</v>
      </c>
      <c r="D98" s="24">
        <v>305</v>
      </c>
      <c r="E98" s="107" t="s">
        <v>4</v>
      </c>
      <c r="F98" s="29">
        <f t="shared" si="30"/>
        <v>30.225000000000001</v>
      </c>
      <c r="G98" s="68" t="s">
        <v>182</v>
      </c>
      <c r="H98" s="119">
        <v>7100</v>
      </c>
      <c r="I98" s="120">
        <v>1</v>
      </c>
      <c r="J98" s="119">
        <f t="shared" si="24"/>
        <v>7100</v>
      </c>
      <c r="K98" s="120">
        <f t="shared" si="27"/>
        <v>234.90488006617036</v>
      </c>
      <c r="L98" s="229">
        <f>SUM(J94:J98)</f>
        <v>35500</v>
      </c>
      <c r="M98" s="115" t="s">
        <v>184</v>
      </c>
      <c r="N98" s="18"/>
      <c r="O98" s="2"/>
      <c r="P98" s="2"/>
      <c r="Q98" s="107"/>
      <c r="R98" s="116" t="s">
        <v>163</v>
      </c>
      <c r="S98" s="2"/>
    </row>
    <row r="99" spans="1:19">
      <c r="A99" s="24">
        <f t="shared" si="25"/>
        <v>95</v>
      </c>
      <c r="B99" s="24" t="s">
        <v>81</v>
      </c>
      <c r="C99" s="24">
        <v>3</v>
      </c>
      <c r="D99" s="24">
        <v>306</v>
      </c>
      <c r="E99" s="107" t="s">
        <v>13</v>
      </c>
      <c r="F99" s="29">
        <f t="shared" ref="F99:F103" si="31">8.9*6.5</f>
        <v>57.85</v>
      </c>
      <c r="G99" s="69" t="s">
        <v>183</v>
      </c>
      <c r="H99" s="121">
        <v>14000</v>
      </c>
      <c r="I99" s="122">
        <v>1</v>
      </c>
      <c r="J99" s="121">
        <f t="shared" si="24"/>
        <v>14000</v>
      </c>
      <c r="K99" s="122">
        <f t="shared" si="27"/>
        <v>242.00518582541054</v>
      </c>
      <c r="L99" s="70"/>
      <c r="M99" s="71"/>
      <c r="N99" s="18"/>
      <c r="O99" s="2"/>
      <c r="P99" s="2"/>
      <c r="Q99" s="107"/>
      <c r="R99" s="107"/>
      <c r="S99" s="2"/>
    </row>
    <row r="100" spans="1:19">
      <c r="A100" s="24">
        <f t="shared" si="25"/>
        <v>96</v>
      </c>
      <c r="B100" s="24" t="s">
        <v>81</v>
      </c>
      <c r="C100" s="24">
        <v>3</v>
      </c>
      <c r="D100" s="24">
        <v>307</v>
      </c>
      <c r="E100" s="107" t="s">
        <v>13</v>
      </c>
      <c r="F100" s="29">
        <f t="shared" si="31"/>
        <v>57.85</v>
      </c>
      <c r="G100" s="69" t="s">
        <v>183</v>
      </c>
      <c r="H100" s="121">
        <v>14000</v>
      </c>
      <c r="I100" s="122">
        <v>1</v>
      </c>
      <c r="J100" s="121">
        <f t="shared" si="24"/>
        <v>14000</v>
      </c>
      <c r="K100" s="122">
        <f t="shared" si="27"/>
        <v>242.00518582541054</v>
      </c>
      <c r="L100" s="70"/>
      <c r="M100" s="71"/>
      <c r="N100" s="42"/>
      <c r="O100" s="2"/>
      <c r="P100" s="2"/>
      <c r="Q100" s="117"/>
      <c r="R100" s="107"/>
      <c r="S100" s="2"/>
    </row>
    <row r="101" spans="1:19">
      <c r="A101" s="24">
        <f t="shared" si="25"/>
        <v>97</v>
      </c>
      <c r="B101" s="24" t="s">
        <v>81</v>
      </c>
      <c r="C101" s="24">
        <v>3</v>
      </c>
      <c r="D101" s="24">
        <v>308</v>
      </c>
      <c r="E101" s="313" t="s">
        <v>31</v>
      </c>
      <c r="F101" s="29">
        <f t="shared" si="31"/>
        <v>57.85</v>
      </c>
      <c r="G101" s="69" t="s">
        <v>183</v>
      </c>
      <c r="H101" s="121">
        <v>14000</v>
      </c>
      <c r="I101" s="122">
        <v>1</v>
      </c>
      <c r="J101" s="121">
        <f t="shared" si="24"/>
        <v>14000</v>
      </c>
      <c r="K101" s="122">
        <f t="shared" si="27"/>
        <v>242.00518582541054</v>
      </c>
      <c r="L101" s="70"/>
      <c r="M101" s="71"/>
      <c r="N101" s="18"/>
      <c r="O101" s="2"/>
      <c r="P101" s="2"/>
      <c r="Q101" s="107"/>
      <c r="R101" s="107"/>
      <c r="S101" s="2"/>
    </row>
    <row r="102" spans="1:19">
      <c r="A102" s="24">
        <f t="shared" si="25"/>
        <v>98</v>
      </c>
      <c r="B102" s="24" t="s">
        <v>81</v>
      </c>
      <c r="C102" s="24">
        <v>3</v>
      </c>
      <c r="D102" s="22">
        <v>309</v>
      </c>
      <c r="E102" s="313" t="s">
        <v>13</v>
      </c>
      <c r="F102" s="29">
        <f t="shared" si="31"/>
        <v>57.85</v>
      </c>
      <c r="G102" s="69" t="s">
        <v>183</v>
      </c>
      <c r="H102" s="121">
        <v>14000</v>
      </c>
      <c r="I102" s="122">
        <v>1</v>
      </c>
      <c r="J102" s="121">
        <f t="shared" si="24"/>
        <v>14000</v>
      </c>
      <c r="K102" s="122">
        <f t="shared" si="27"/>
        <v>242.00518582541054</v>
      </c>
      <c r="L102" s="70"/>
      <c r="M102" s="72"/>
      <c r="N102" s="39"/>
      <c r="O102" s="2"/>
      <c r="P102" s="2"/>
      <c r="Q102" s="116"/>
      <c r="R102" s="116"/>
      <c r="S102" s="2"/>
    </row>
    <row r="103" spans="1:19" ht="14.25" thickBot="1">
      <c r="A103" s="35">
        <f t="shared" si="25"/>
        <v>99</v>
      </c>
      <c r="B103" s="35" t="s">
        <v>81</v>
      </c>
      <c r="C103" s="35">
        <v>3</v>
      </c>
      <c r="D103" s="35">
        <v>310</v>
      </c>
      <c r="E103" s="314" t="s">
        <v>41</v>
      </c>
      <c r="F103" s="37">
        <f t="shared" si="31"/>
        <v>57.85</v>
      </c>
      <c r="G103" s="73" t="s">
        <v>183</v>
      </c>
      <c r="H103" s="235">
        <v>14000</v>
      </c>
      <c r="I103" s="236">
        <v>1</v>
      </c>
      <c r="J103" s="235">
        <f t="shared" si="24"/>
        <v>14000</v>
      </c>
      <c r="K103" s="236">
        <f t="shared" si="27"/>
        <v>242.00518582541054</v>
      </c>
      <c r="L103" s="237">
        <f>SUM(J99:J103)</f>
        <v>70000</v>
      </c>
      <c r="M103" s="74" t="s">
        <v>177</v>
      </c>
      <c r="N103" s="35"/>
      <c r="O103" s="38"/>
      <c r="P103" s="38"/>
      <c r="Q103" s="168"/>
      <c r="R103" s="168"/>
      <c r="S103" s="38"/>
    </row>
    <row r="104" spans="1:19" ht="14.25" thickTop="1">
      <c r="A104" s="190">
        <f t="shared" si="25"/>
        <v>100</v>
      </c>
      <c r="B104" s="190" t="s">
        <v>84</v>
      </c>
      <c r="C104" s="190">
        <v>1</v>
      </c>
      <c r="D104" s="190">
        <v>101</v>
      </c>
      <c r="E104" s="109" t="s">
        <v>42</v>
      </c>
      <c r="F104" s="34">
        <f>8.9*6.5</f>
        <v>57.85</v>
      </c>
      <c r="G104" s="77" t="s">
        <v>187</v>
      </c>
      <c r="H104" s="132">
        <v>14000</v>
      </c>
      <c r="I104" s="252">
        <v>1</v>
      </c>
      <c r="J104" s="239">
        <f t="shared" si="24"/>
        <v>14000</v>
      </c>
      <c r="K104" s="252">
        <f t="shared" si="27"/>
        <v>242.00518582541054</v>
      </c>
      <c r="L104" s="97"/>
      <c r="M104" s="56"/>
      <c r="N104" s="44"/>
      <c r="O104" s="8"/>
      <c r="P104" s="8"/>
      <c r="Q104" s="171"/>
      <c r="R104" s="116" t="s">
        <v>167</v>
      </c>
      <c r="S104" s="8"/>
    </row>
    <row r="105" spans="1:19">
      <c r="A105" s="24">
        <f t="shared" si="25"/>
        <v>101</v>
      </c>
      <c r="B105" s="24" t="s">
        <v>83</v>
      </c>
      <c r="C105" s="24">
        <v>1</v>
      </c>
      <c r="D105" s="24">
        <v>102</v>
      </c>
      <c r="E105" s="107" t="s">
        <v>43</v>
      </c>
      <c r="F105" s="29">
        <f>8.9*13</f>
        <v>115.7</v>
      </c>
      <c r="G105" s="77" t="s">
        <v>187</v>
      </c>
      <c r="H105" s="87">
        <v>14000</v>
      </c>
      <c r="I105" s="95">
        <v>2</v>
      </c>
      <c r="J105" s="90">
        <f t="shared" si="24"/>
        <v>28000</v>
      </c>
      <c r="K105" s="97">
        <f t="shared" si="27"/>
        <v>242.00518582541054</v>
      </c>
      <c r="L105" s="75"/>
      <c r="M105" s="54"/>
      <c r="N105" s="44"/>
      <c r="O105" s="8"/>
      <c r="P105" s="8"/>
      <c r="Q105" s="110"/>
      <c r="R105" s="107" t="s">
        <v>166</v>
      </c>
      <c r="S105" s="8"/>
    </row>
    <row r="106" spans="1:19">
      <c r="A106" s="24">
        <f t="shared" si="25"/>
        <v>102</v>
      </c>
      <c r="B106" s="24" t="s">
        <v>83</v>
      </c>
      <c r="C106" s="24">
        <v>1</v>
      </c>
      <c r="D106" s="24">
        <v>103</v>
      </c>
      <c r="E106" s="107" t="s">
        <v>44</v>
      </c>
      <c r="F106" s="29">
        <f t="shared" ref="F106:F107" si="32">8.9*6.5</f>
        <v>57.85</v>
      </c>
      <c r="G106" s="199" t="s">
        <v>116</v>
      </c>
      <c r="H106" s="193">
        <v>16000</v>
      </c>
      <c r="I106" s="126">
        <v>1</v>
      </c>
      <c r="J106" s="153">
        <f t="shared" si="24"/>
        <v>16000</v>
      </c>
      <c r="K106" s="126">
        <f t="shared" si="27"/>
        <v>276.57735522904062</v>
      </c>
      <c r="L106" s="75"/>
      <c r="M106" s="54"/>
      <c r="N106" s="42" t="s">
        <v>153</v>
      </c>
      <c r="O106" s="2"/>
      <c r="P106" s="2" t="s">
        <v>159</v>
      </c>
      <c r="Q106" s="178" t="s">
        <v>223</v>
      </c>
      <c r="R106" s="105" t="s">
        <v>166</v>
      </c>
      <c r="S106" s="2"/>
    </row>
    <row r="107" spans="1:19">
      <c r="A107" s="24">
        <f t="shared" si="25"/>
        <v>103</v>
      </c>
      <c r="B107" s="24" t="s">
        <v>83</v>
      </c>
      <c r="C107" s="24">
        <v>1</v>
      </c>
      <c r="D107" s="24">
        <v>104</v>
      </c>
      <c r="E107" s="107" t="s">
        <v>45</v>
      </c>
      <c r="F107" s="29">
        <f t="shared" si="32"/>
        <v>57.85</v>
      </c>
      <c r="G107" s="77" t="s">
        <v>187</v>
      </c>
      <c r="H107" s="87">
        <v>14000</v>
      </c>
      <c r="I107" s="95">
        <v>1</v>
      </c>
      <c r="J107" s="87">
        <f t="shared" si="24"/>
        <v>14000</v>
      </c>
      <c r="K107" s="95">
        <f t="shared" si="27"/>
        <v>242.00518582541054</v>
      </c>
      <c r="L107" s="239">
        <f>SUM(J104:J105,J107)</f>
        <v>56000</v>
      </c>
      <c r="M107" s="83" t="s">
        <v>185</v>
      </c>
      <c r="N107" s="18"/>
      <c r="O107" s="2"/>
      <c r="P107" s="2"/>
      <c r="Q107" s="107"/>
      <c r="R107" s="107" t="s">
        <v>166</v>
      </c>
      <c r="S107" s="2"/>
    </row>
    <row r="108" spans="1:19">
      <c r="A108" s="24">
        <f t="shared" si="25"/>
        <v>104</v>
      </c>
      <c r="B108" s="24" t="s">
        <v>83</v>
      </c>
      <c r="C108" s="24">
        <v>1</v>
      </c>
      <c r="D108" s="24">
        <v>105</v>
      </c>
      <c r="E108" s="107" t="s">
        <v>46</v>
      </c>
      <c r="F108" s="29">
        <f>4.65*13</f>
        <v>60.45</v>
      </c>
      <c r="G108" s="63" t="s">
        <v>188</v>
      </c>
      <c r="H108" s="123">
        <v>14000</v>
      </c>
      <c r="I108" s="124">
        <v>1</v>
      </c>
      <c r="J108" s="123">
        <f t="shared" si="24"/>
        <v>14000</v>
      </c>
      <c r="K108" s="124">
        <f t="shared" si="27"/>
        <v>231.59636062861867</v>
      </c>
      <c r="L108" s="64"/>
      <c r="M108" s="49"/>
      <c r="N108" s="18"/>
      <c r="O108" s="2"/>
      <c r="P108" s="2"/>
      <c r="Q108" s="107"/>
      <c r="R108" s="105" t="s">
        <v>166</v>
      </c>
      <c r="S108" s="2"/>
    </row>
    <row r="109" spans="1:19">
      <c r="A109" s="24">
        <f t="shared" si="25"/>
        <v>105</v>
      </c>
      <c r="B109" s="24" t="s">
        <v>83</v>
      </c>
      <c r="C109" s="24">
        <v>1</v>
      </c>
      <c r="D109" s="24">
        <v>106</v>
      </c>
      <c r="E109" s="107" t="s">
        <v>47</v>
      </c>
      <c r="F109" s="29">
        <f t="shared" ref="F109:F111" si="33">4.65*6.5</f>
        <v>30.225000000000001</v>
      </c>
      <c r="G109" s="63" t="s">
        <v>188</v>
      </c>
      <c r="H109" s="123">
        <v>7100</v>
      </c>
      <c r="I109" s="124">
        <v>1</v>
      </c>
      <c r="J109" s="123">
        <f t="shared" si="24"/>
        <v>7100</v>
      </c>
      <c r="K109" s="124">
        <f t="shared" si="27"/>
        <v>234.90488006617036</v>
      </c>
      <c r="L109" s="64"/>
      <c r="M109" s="49"/>
      <c r="N109" s="18"/>
      <c r="O109" s="2"/>
      <c r="P109" s="2"/>
      <c r="Q109" s="107"/>
      <c r="R109" s="107" t="s">
        <v>166</v>
      </c>
      <c r="S109" s="2"/>
    </row>
    <row r="110" spans="1:19">
      <c r="A110" s="24">
        <f t="shared" si="25"/>
        <v>106</v>
      </c>
      <c r="B110" s="24" t="s">
        <v>83</v>
      </c>
      <c r="C110" s="24">
        <v>1</v>
      </c>
      <c r="D110" s="24" t="s">
        <v>94</v>
      </c>
      <c r="E110" s="107" t="s">
        <v>31</v>
      </c>
      <c r="F110" s="29">
        <f t="shared" si="33"/>
        <v>30.225000000000001</v>
      </c>
      <c r="G110" s="63" t="s">
        <v>188</v>
      </c>
      <c r="H110" s="123">
        <v>7100</v>
      </c>
      <c r="I110" s="124">
        <v>1</v>
      </c>
      <c r="J110" s="123">
        <f t="shared" si="24"/>
        <v>7100</v>
      </c>
      <c r="K110" s="124">
        <f t="shared" si="27"/>
        <v>234.90488006617036</v>
      </c>
      <c r="L110" s="64"/>
      <c r="M110" s="49"/>
      <c r="N110" s="18"/>
      <c r="O110" s="2"/>
      <c r="P110" s="2"/>
      <c r="Q110" s="107"/>
      <c r="R110" s="107"/>
      <c r="S110" s="2"/>
    </row>
    <row r="111" spans="1:19">
      <c r="A111" s="24">
        <f t="shared" si="25"/>
        <v>107</v>
      </c>
      <c r="B111" s="24" t="s">
        <v>83</v>
      </c>
      <c r="C111" s="24">
        <v>1</v>
      </c>
      <c r="D111" s="24" t="s">
        <v>95</v>
      </c>
      <c r="E111" s="107" t="s">
        <v>5</v>
      </c>
      <c r="F111" s="29">
        <f t="shared" si="33"/>
        <v>30.225000000000001</v>
      </c>
      <c r="G111" s="63" t="s">
        <v>188</v>
      </c>
      <c r="H111" s="123">
        <v>7100</v>
      </c>
      <c r="I111" s="124">
        <v>1</v>
      </c>
      <c r="J111" s="123">
        <f t="shared" si="24"/>
        <v>7100</v>
      </c>
      <c r="K111" s="124">
        <f t="shared" si="27"/>
        <v>234.90488006617036</v>
      </c>
      <c r="L111" s="240">
        <f>SUM(J108:J111)</f>
        <v>35300</v>
      </c>
      <c r="M111" s="85" t="s">
        <v>184</v>
      </c>
      <c r="N111" s="18"/>
      <c r="O111" s="2"/>
      <c r="P111" s="2"/>
      <c r="Q111" s="107"/>
      <c r="R111" s="107"/>
      <c r="S111" s="2"/>
    </row>
    <row r="112" spans="1:19">
      <c r="A112" s="24">
        <f t="shared" si="25"/>
        <v>108</v>
      </c>
      <c r="B112" s="24" t="s">
        <v>83</v>
      </c>
      <c r="C112" s="24">
        <v>2</v>
      </c>
      <c r="D112" s="24">
        <v>201</v>
      </c>
      <c r="E112" s="107" t="s">
        <v>48</v>
      </c>
      <c r="F112" s="29">
        <f t="shared" ref="F112:F116" si="34">8.9*6.5</f>
        <v>57.85</v>
      </c>
      <c r="G112" s="199" t="s">
        <v>116</v>
      </c>
      <c r="H112" s="193">
        <v>16000</v>
      </c>
      <c r="I112" s="126">
        <v>1</v>
      </c>
      <c r="J112" s="153">
        <f t="shared" si="24"/>
        <v>16000</v>
      </c>
      <c r="K112" s="126">
        <f t="shared" si="27"/>
        <v>276.57735522904062</v>
      </c>
      <c r="L112" s="242"/>
      <c r="M112" s="218"/>
      <c r="N112" s="42" t="s">
        <v>153</v>
      </c>
      <c r="O112" s="2"/>
      <c r="P112" s="2" t="s">
        <v>158</v>
      </c>
      <c r="Q112" s="107" t="s">
        <v>223</v>
      </c>
      <c r="R112" s="107" t="s">
        <v>166</v>
      </c>
      <c r="S112" s="2"/>
    </row>
    <row r="113" spans="1:19">
      <c r="A113" s="24">
        <f t="shared" si="25"/>
        <v>109</v>
      </c>
      <c r="B113" s="24" t="s">
        <v>83</v>
      </c>
      <c r="C113" s="24">
        <v>2</v>
      </c>
      <c r="D113" s="24">
        <v>202</v>
      </c>
      <c r="E113" s="107" t="s">
        <v>111</v>
      </c>
      <c r="F113" s="29">
        <f t="shared" si="34"/>
        <v>57.85</v>
      </c>
      <c r="G113" s="199" t="s">
        <v>116</v>
      </c>
      <c r="H113" s="193">
        <v>16000</v>
      </c>
      <c r="I113" s="126">
        <v>1</v>
      </c>
      <c r="J113" s="153">
        <f t="shared" si="24"/>
        <v>16000</v>
      </c>
      <c r="K113" s="126">
        <f t="shared" si="27"/>
        <v>276.57735522904062</v>
      </c>
      <c r="L113" s="60"/>
      <c r="M113" s="61"/>
      <c r="N113" s="42" t="s">
        <v>153</v>
      </c>
      <c r="O113" s="2"/>
      <c r="P113" s="2" t="s">
        <v>158</v>
      </c>
      <c r="Q113" s="107" t="s">
        <v>223</v>
      </c>
      <c r="R113" s="107" t="s">
        <v>166</v>
      </c>
      <c r="S113" s="2"/>
    </row>
    <row r="114" spans="1:19">
      <c r="A114" s="24">
        <f t="shared" si="25"/>
        <v>110</v>
      </c>
      <c r="B114" s="24" t="s">
        <v>83</v>
      </c>
      <c r="C114" s="24">
        <v>2</v>
      </c>
      <c r="D114" s="24">
        <v>203</v>
      </c>
      <c r="E114" s="107" t="s">
        <v>112</v>
      </c>
      <c r="F114" s="29">
        <f t="shared" si="34"/>
        <v>57.85</v>
      </c>
      <c r="G114" s="59" t="s">
        <v>189</v>
      </c>
      <c r="H114" s="89">
        <v>14000</v>
      </c>
      <c r="I114" s="96">
        <v>1</v>
      </c>
      <c r="J114" s="89">
        <f t="shared" si="24"/>
        <v>14000</v>
      </c>
      <c r="K114" s="96">
        <f t="shared" si="27"/>
        <v>242.00518582541054</v>
      </c>
      <c r="L114" s="60"/>
      <c r="M114" s="61"/>
      <c r="N114" s="18"/>
      <c r="O114" s="2"/>
      <c r="P114" s="2"/>
      <c r="Q114" s="107"/>
      <c r="R114" s="107" t="s">
        <v>166</v>
      </c>
      <c r="S114" s="2"/>
    </row>
    <row r="115" spans="1:19">
      <c r="A115" s="24">
        <f t="shared" si="25"/>
        <v>111</v>
      </c>
      <c r="B115" s="24" t="s">
        <v>83</v>
      </c>
      <c r="C115" s="24">
        <v>2</v>
      </c>
      <c r="D115" s="24">
        <v>204</v>
      </c>
      <c r="E115" s="107" t="s">
        <v>49</v>
      </c>
      <c r="F115" s="29">
        <f t="shared" si="34"/>
        <v>57.85</v>
      </c>
      <c r="G115" s="59" t="s">
        <v>189</v>
      </c>
      <c r="H115" s="89">
        <v>14000</v>
      </c>
      <c r="I115" s="96">
        <v>1</v>
      </c>
      <c r="J115" s="89">
        <f t="shared" si="24"/>
        <v>14000</v>
      </c>
      <c r="K115" s="96">
        <f t="shared" si="27"/>
        <v>242.00518582541054</v>
      </c>
      <c r="L115" s="60"/>
      <c r="M115" s="61"/>
      <c r="N115" s="18"/>
      <c r="O115" s="2"/>
      <c r="P115" s="2"/>
      <c r="Q115" s="107"/>
      <c r="R115" s="107" t="s">
        <v>166</v>
      </c>
      <c r="S115" s="2"/>
    </row>
    <row r="116" spans="1:19">
      <c r="A116" s="24">
        <f t="shared" si="25"/>
        <v>112</v>
      </c>
      <c r="B116" s="24" t="s">
        <v>83</v>
      </c>
      <c r="C116" s="24">
        <v>2</v>
      </c>
      <c r="D116" s="24">
        <v>205</v>
      </c>
      <c r="E116" s="107" t="s">
        <v>50</v>
      </c>
      <c r="F116" s="29">
        <f t="shared" si="34"/>
        <v>57.85</v>
      </c>
      <c r="G116" s="199" t="s">
        <v>116</v>
      </c>
      <c r="H116" s="193">
        <v>16000</v>
      </c>
      <c r="I116" s="126">
        <v>1</v>
      </c>
      <c r="J116" s="153">
        <f t="shared" si="24"/>
        <v>16000</v>
      </c>
      <c r="K116" s="126">
        <f t="shared" si="27"/>
        <v>276.57735522904062</v>
      </c>
      <c r="L116" s="141">
        <f>SUM(J114:J115)</f>
        <v>28000</v>
      </c>
      <c r="M116" s="114" t="s">
        <v>184</v>
      </c>
      <c r="N116" s="42" t="s">
        <v>153</v>
      </c>
      <c r="O116" s="2"/>
      <c r="P116" s="2" t="s">
        <v>158</v>
      </c>
      <c r="Q116" s="107" t="s">
        <v>223</v>
      </c>
      <c r="R116" s="107" t="s">
        <v>166</v>
      </c>
      <c r="S116" s="2"/>
    </row>
    <row r="117" spans="1:19">
      <c r="A117" s="24">
        <f t="shared" si="25"/>
        <v>113</v>
      </c>
      <c r="B117" s="24" t="s">
        <v>83</v>
      </c>
      <c r="C117" s="24">
        <v>2</v>
      </c>
      <c r="D117" s="24">
        <v>206</v>
      </c>
      <c r="E117" s="107" t="s">
        <v>5</v>
      </c>
      <c r="F117" s="29">
        <f t="shared" ref="F117:F121" si="35">4.65*6.5</f>
        <v>30.225000000000001</v>
      </c>
      <c r="G117" s="65" t="s">
        <v>190</v>
      </c>
      <c r="H117" s="119">
        <v>7100</v>
      </c>
      <c r="I117" s="120">
        <v>1</v>
      </c>
      <c r="J117" s="119">
        <f t="shared" si="24"/>
        <v>7100</v>
      </c>
      <c r="K117" s="120">
        <f t="shared" si="27"/>
        <v>234.90488006617036</v>
      </c>
      <c r="L117" s="66"/>
      <c r="M117" s="67"/>
      <c r="N117" s="18"/>
      <c r="O117" s="2"/>
      <c r="P117" s="2"/>
      <c r="Q117" s="107"/>
      <c r="R117" s="107"/>
      <c r="S117" s="2"/>
    </row>
    <row r="118" spans="1:19">
      <c r="A118" s="24">
        <f t="shared" si="25"/>
        <v>114</v>
      </c>
      <c r="B118" s="24" t="s">
        <v>83</v>
      </c>
      <c r="C118" s="24">
        <v>2</v>
      </c>
      <c r="D118" s="24">
        <v>207</v>
      </c>
      <c r="E118" s="107" t="s">
        <v>5</v>
      </c>
      <c r="F118" s="29">
        <f t="shared" si="35"/>
        <v>30.225000000000001</v>
      </c>
      <c r="G118" s="65" t="s">
        <v>190</v>
      </c>
      <c r="H118" s="119">
        <v>7100</v>
      </c>
      <c r="I118" s="120">
        <v>1</v>
      </c>
      <c r="J118" s="119">
        <f t="shared" si="24"/>
        <v>7100</v>
      </c>
      <c r="K118" s="120">
        <f t="shared" si="27"/>
        <v>234.90488006617036</v>
      </c>
      <c r="L118" s="66"/>
      <c r="M118" s="67"/>
      <c r="N118" s="18"/>
      <c r="O118" s="2"/>
      <c r="P118" s="2"/>
      <c r="Q118" s="107"/>
      <c r="R118" s="107"/>
      <c r="S118" s="2"/>
    </row>
    <row r="119" spans="1:19">
      <c r="A119" s="24">
        <f t="shared" si="25"/>
        <v>115</v>
      </c>
      <c r="B119" s="24" t="s">
        <v>83</v>
      </c>
      <c r="C119" s="24">
        <v>2</v>
      </c>
      <c r="D119" s="24">
        <v>208</v>
      </c>
      <c r="E119" s="107" t="s">
        <v>31</v>
      </c>
      <c r="F119" s="29">
        <f t="shared" si="35"/>
        <v>30.225000000000001</v>
      </c>
      <c r="G119" s="65" t="s">
        <v>190</v>
      </c>
      <c r="H119" s="119">
        <v>7100</v>
      </c>
      <c r="I119" s="120">
        <v>1</v>
      </c>
      <c r="J119" s="119">
        <f t="shared" si="24"/>
        <v>7100</v>
      </c>
      <c r="K119" s="120">
        <f t="shared" si="27"/>
        <v>234.90488006617036</v>
      </c>
      <c r="L119" s="66"/>
      <c r="M119" s="67"/>
      <c r="N119" s="18"/>
      <c r="O119" s="2"/>
      <c r="P119" s="2"/>
      <c r="Q119" s="107"/>
      <c r="R119" s="107"/>
      <c r="S119" s="2"/>
    </row>
    <row r="120" spans="1:19">
      <c r="A120" s="24">
        <f t="shared" si="25"/>
        <v>116</v>
      </c>
      <c r="B120" s="24" t="s">
        <v>83</v>
      </c>
      <c r="C120" s="24">
        <v>2</v>
      </c>
      <c r="D120" s="24">
        <v>209</v>
      </c>
      <c r="E120" s="107" t="s">
        <v>51</v>
      </c>
      <c r="F120" s="29">
        <f t="shared" si="35"/>
        <v>30.225000000000001</v>
      </c>
      <c r="G120" s="65" t="s">
        <v>190</v>
      </c>
      <c r="H120" s="119">
        <v>7100</v>
      </c>
      <c r="I120" s="120">
        <v>1</v>
      </c>
      <c r="J120" s="119">
        <f t="shared" si="24"/>
        <v>7100</v>
      </c>
      <c r="K120" s="120">
        <f t="shared" si="27"/>
        <v>234.90488006617036</v>
      </c>
      <c r="L120" s="241"/>
      <c r="M120" s="134"/>
      <c r="N120" s="18"/>
      <c r="O120" s="2"/>
      <c r="P120" s="2"/>
      <c r="Q120" s="109"/>
      <c r="R120" s="109"/>
      <c r="S120" s="2"/>
    </row>
    <row r="121" spans="1:19">
      <c r="A121" s="24">
        <f t="shared" si="25"/>
        <v>117</v>
      </c>
      <c r="B121" s="24" t="s">
        <v>83</v>
      </c>
      <c r="C121" s="24">
        <v>2</v>
      </c>
      <c r="D121" s="24" t="s">
        <v>101</v>
      </c>
      <c r="E121" s="107" t="s">
        <v>14</v>
      </c>
      <c r="F121" s="29">
        <f t="shared" si="35"/>
        <v>30.225000000000001</v>
      </c>
      <c r="G121" s="65" t="s">
        <v>190</v>
      </c>
      <c r="H121" s="119">
        <v>7100</v>
      </c>
      <c r="I121" s="120">
        <v>1</v>
      </c>
      <c r="J121" s="119">
        <f t="shared" si="24"/>
        <v>7100</v>
      </c>
      <c r="K121" s="120">
        <f t="shared" si="27"/>
        <v>234.90488006617036</v>
      </c>
      <c r="L121" s="229">
        <f>SUM(J117:J121)</f>
        <v>35500</v>
      </c>
      <c r="M121" s="115" t="s">
        <v>184</v>
      </c>
      <c r="N121" s="42"/>
      <c r="O121" s="2"/>
      <c r="P121" s="2"/>
      <c r="Q121" s="110"/>
      <c r="R121" s="105"/>
      <c r="S121" s="2"/>
    </row>
    <row r="122" spans="1:19">
      <c r="A122" s="24">
        <f t="shared" si="25"/>
        <v>118</v>
      </c>
      <c r="B122" s="24" t="s">
        <v>83</v>
      </c>
      <c r="C122" s="24">
        <v>3</v>
      </c>
      <c r="D122" s="24">
        <v>301</v>
      </c>
      <c r="E122" s="107" t="s">
        <v>52</v>
      </c>
      <c r="F122" s="29">
        <f t="shared" ref="F122" si="36">8.9*6.5</f>
        <v>57.85</v>
      </c>
      <c r="G122" s="82" t="s">
        <v>191</v>
      </c>
      <c r="H122" s="121">
        <v>14000</v>
      </c>
      <c r="I122" s="122">
        <v>1</v>
      </c>
      <c r="J122" s="121">
        <f t="shared" si="24"/>
        <v>14000</v>
      </c>
      <c r="K122" s="122">
        <f t="shared" si="27"/>
        <v>242.00518582541054</v>
      </c>
      <c r="L122" s="70"/>
      <c r="M122" s="71"/>
      <c r="N122" s="42"/>
      <c r="O122" s="2"/>
      <c r="P122" s="2"/>
      <c r="Q122" s="117"/>
      <c r="R122" s="107"/>
      <c r="S122" s="2"/>
    </row>
    <row r="123" spans="1:19">
      <c r="A123" s="24">
        <f t="shared" si="25"/>
        <v>119</v>
      </c>
      <c r="B123" s="24" t="s">
        <v>83</v>
      </c>
      <c r="C123" s="24">
        <v>3</v>
      </c>
      <c r="D123" s="24">
        <v>302</v>
      </c>
      <c r="E123" s="107" t="s">
        <v>53</v>
      </c>
      <c r="F123" s="29">
        <f t="shared" ref="F123:F124" si="37">8.9*13</f>
        <v>115.7</v>
      </c>
      <c r="G123" s="82" t="s">
        <v>191</v>
      </c>
      <c r="H123" s="121">
        <v>14000</v>
      </c>
      <c r="I123" s="122">
        <v>2</v>
      </c>
      <c r="J123" s="121">
        <f t="shared" si="24"/>
        <v>28000</v>
      </c>
      <c r="K123" s="122">
        <f t="shared" si="27"/>
        <v>242.00518582541054</v>
      </c>
      <c r="L123" s="70"/>
      <c r="M123" s="71"/>
      <c r="N123" s="42"/>
      <c r="O123" s="2"/>
      <c r="P123" s="2"/>
      <c r="Q123" s="117"/>
      <c r="R123" s="107"/>
      <c r="S123" s="2"/>
    </row>
    <row r="124" spans="1:19">
      <c r="A124" s="24">
        <f t="shared" si="25"/>
        <v>120</v>
      </c>
      <c r="B124" s="24" t="s">
        <v>83</v>
      </c>
      <c r="C124" s="24">
        <v>3</v>
      </c>
      <c r="D124" s="24">
        <v>303</v>
      </c>
      <c r="E124" s="107" t="s">
        <v>54</v>
      </c>
      <c r="F124" s="29">
        <f t="shared" si="37"/>
        <v>115.7</v>
      </c>
      <c r="G124" s="82" t="s">
        <v>191</v>
      </c>
      <c r="H124" s="121">
        <v>14000</v>
      </c>
      <c r="I124" s="122">
        <v>2</v>
      </c>
      <c r="J124" s="121">
        <f t="shared" si="24"/>
        <v>28000</v>
      </c>
      <c r="K124" s="122">
        <f t="shared" si="27"/>
        <v>242.00518582541054</v>
      </c>
      <c r="L124" s="225">
        <f>SUM(J122:J124)</f>
        <v>70000</v>
      </c>
      <c r="M124" s="113" t="s">
        <v>177</v>
      </c>
      <c r="N124" s="18"/>
      <c r="O124" s="2"/>
      <c r="P124" s="2"/>
      <c r="Q124" s="107"/>
      <c r="R124" s="107"/>
      <c r="S124" s="2"/>
    </row>
    <row r="125" spans="1:19">
      <c r="A125" s="24">
        <f t="shared" si="25"/>
        <v>121</v>
      </c>
      <c r="B125" s="24" t="s">
        <v>83</v>
      </c>
      <c r="C125" s="24">
        <v>3</v>
      </c>
      <c r="D125" s="24">
        <v>304</v>
      </c>
      <c r="E125" s="107" t="s">
        <v>5</v>
      </c>
      <c r="F125" s="29">
        <f t="shared" ref="F125:F127" si="38">4.65*6.5</f>
        <v>30.225000000000001</v>
      </c>
      <c r="G125" s="77" t="s">
        <v>192</v>
      </c>
      <c r="H125" s="87">
        <v>7100</v>
      </c>
      <c r="I125" s="95">
        <v>1</v>
      </c>
      <c r="J125" s="87">
        <f t="shared" si="24"/>
        <v>7100</v>
      </c>
      <c r="K125" s="95">
        <f t="shared" si="27"/>
        <v>234.90488006617036</v>
      </c>
      <c r="L125" s="75"/>
      <c r="M125" s="54"/>
      <c r="N125" s="18"/>
      <c r="O125" s="2"/>
      <c r="P125" s="2"/>
      <c r="Q125" s="107"/>
      <c r="R125" s="107"/>
      <c r="S125" s="2"/>
    </row>
    <row r="126" spans="1:19">
      <c r="A126" s="24">
        <f t="shared" si="25"/>
        <v>122</v>
      </c>
      <c r="B126" s="24" t="s">
        <v>83</v>
      </c>
      <c r="C126" s="24">
        <v>3</v>
      </c>
      <c r="D126" s="24">
        <v>305</v>
      </c>
      <c r="E126" s="107" t="s">
        <v>13</v>
      </c>
      <c r="F126" s="29">
        <f t="shared" si="38"/>
        <v>30.225000000000001</v>
      </c>
      <c r="G126" s="51" t="s">
        <v>192</v>
      </c>
      <c r="H126" s="87">
        <v>7100</v>
      </c>
      <c r="I126" s="95">
        <v>1</v>
      </c>
      <c r="J126" s="87">
        <f t="shared" si="24"/>
        <v>7100</v>
      </c>
      <c r="K126" s="95">
        <f t="shared" si="27"/>
        <v>234.90488006617036</v>
      </c>
      <c r="L126" s="75"/>
      <c r="M126" s="55"/>
      <c r="N126" s="39"/>
      <c r="O126" s="2"/>
      <c r="P126" s="2"/>
      <c r="Q126" s="116"/>
      <c r="R126" s="116"/>
      <c r="S126" s="2"/>
    </row>
    <row r="127" spans="1:19">
      <c r="A127" s="24">
        <f t="shared" si="25"/>
        <v>123</v>
      </c>
      <c r="B127" s="24" t="s">
        <v>83</v>
      </c>
      <c r="C127" s="24">
        <v>3</v>
      </c>
      <c r="D127" s="24">
        <v>306</v>
      </c>
      <c r="E127" s="107" t="s">
        <v>40</v>
      </c>
      <c r="F127" s="29">
        <f t="shared" si="38"/>
        <v>30.225000000000001</v>
      </c>
      <c r="G127" s="51" t="s">
        <v>192</v>
      </c>
      <c r="H127" s="87">
        <v>7100</v>
      </c>
      <c r="I127" s="95">
        <v>1</v>
      </c>
      <c r="J127" s="87">
        <f t="shared" si="24"/>
        <v>7100</v>
      </c>
      <c r="K127" s="95">
        <f t="shared" si="27"/>
        <v>234.90488006617036</v>
      </c>
      <c r="L127" s="76"/>
      <c r="M127" s="266"/>
      <c r="N127" s="24"/>
      <c r="O127" s="2"/>
      <c r="P127" s="2"/>
      <c r="Q127" s="118"/>
      <c r="R127" s="118"/>
      <c r="S127" s="2"/>
    </row>
    <row r="128" spans="1:19" ht="14.25" thickBot="1">
      <c r="A128" s="35">
        <f t="shared" si="25"/>
        <v>124</v>
      </c>
      <c r="B128" s="35" t="s">
        <v>83</v>
      </c>
      <c r="C128" s="35">
        <v>3</v>
      </c>
      <c r="D128" s="35">
        <v>307</v>
      </c>
      <c r="E128" s="174" t="s">
        <v>55</v>
      </c>
      <c r="F128" s="37">
        <f>4.65*13</f>
        <v>60.45</v>
      </c>
      <c r="G128" s="57" t="s">
        <v>192</v>
      </c>
      <c r="H128" s="267">
        <v>14000</v>
      </c>
      <c r="I128" s="99">
        <v>1</v>
      </c>
      <c r="J128" s="92">
        <f t="shared" si="24"/>
        <v>14000</v>
      </c>
      <c r="K128" s="99">
        <f t="shared" si="27"/>
        <v>231.59636062861867</v>
      </c>
      <c r="L128" s="88">
        <f>SUM(J125:J128)</f>
        <v>35300</v>
      </c>
      <c r="M128" s="58" t="s">
        <v>184</v>
      </c>
      <c r="N128" s="41"/>
      <c r="O128" s="38"/>
      <c r="P128" s="38"/>
      <c r="Q128" s="106"/>
      <c r="R128" s="106"/>
      <c r="S128" s="38"/>
    </row>
    <row r="129" spans="1:19" ht="14.25" thickTop="1">
      <c r="A129" s="190">
        <f t="shared" si="25"/>
        <v>125</v>
      </c>
      <c r="B129" s="190" t="s">
        <v>86</v>
      </c>
      <c r="C129" s="190">
        <v>1</v>
      </c>
      <c r="D129" s="190">
        <v>101</v>
      </c>
      <c r="E129" s="109" t="s">
        <v>5</v>
      </c>
      <c r="F129" s="34">
        <f>4.65*6.5</f>
        <v>30.225000000000001</v>
      </c>
      <c r="G129" s="63" t="s">
        <v>193</v>
      </c>
      <c r="H129" s="91">
        <v>7100</v>
      </c>
      <c r="I129" s="98">
        <v>1</v>
      </c>
      <c r="J129" s="91">
        <f t="shared" si="24"/>
        <v>7100</v>
      </c>
      <c r="K129" s="98">
        <f t="shared" si="27"/>
        <v>234.90488006617036</v>
      </c>
      <c r="L129" s="64"/>
      <c r="M129" s="49"/>
      <c r="N129" s="33"/>
      <c r="O129" s="8"/>
      <c r="P129" s="8"/>
      <c r="Q129" s="105"/>
      <c r="R129" s="103" t="s">
        <v>163</v>
      </c>
      <c r="S129" s="8"/>
    </row>
    <row r="130" spans="1:19">
      <c r="A130" s="24">
        <f t="shared" si="25"/>
        <v>126</v>
      </c>
      <c r="B130" s="24" t="s">
        <v>85</v>
      </c>
      <c r="C130" s="24">
        <v>1</v>
      </c>
      <c r="D130" s="24">
        <v>102</v>
      </c>
      <c r="E130" s="107" t="s">
        <v>4</v>
      </c>
      <c r="F130" s="29">
        <f t="shared" ref="F130:F132" si="39">4.65*6.5</f>
        <v>30.225000000000001</v>
      </c>
      <c r="G130" s="63" t="s">
        <v>193</v>
      </c>
      <c r="H130" s="123">
        <v>7100</v>
      </c>
      <c r="I130" s="124">
        <v>1</v>
      </c>
      <c r="J130" s="123">
        <f t="shared" si="24"/>
        <v>7100</v>
      </c>
      <c r="K130" s="124">
        <f t="shared" si="27"/>
        <v>234.90488006617036</v>
      </c>
      <c r="L130" s="64"/>
      <c r="M130" s="49"/>
      <c r="N130" s="18"/>
      <c r="O130" s="2"/>
      <c r="P130" s="2"/>
      <c r="Q130" s="107"/>
      <c r="R130" s="103" t="s">
        <v>163</v>
      </c>
      <c r="S130" s="2"/>
    </row>
    <row r="131" spans="1:19">
      <c r="A131" s="24">
        <f t="shared" si="25"/>
        <v>127</v>
      </c>
      <c r="B131" s="24" t="s">
        <v>85</v>
      </c>
      <c r="C131" s="24">
        <v>1</v>
      </c>
      <c r="D131" s="24">
        <v>103</v>
      </c>
      <c r="E131" s="107" t="s">
        <v>4</v>
      </c>
      <c r="F131" s="29">
        <f t="shared" si="39"/>
        <v>30.225000000000001</v>
      </c>
      <c r="G131" s="63" t="s">
        <v>193</v>
      </c>
      <c r="H131" s="123">
        <v>7100</v>
      </c>
      <c r="I131" s="124">
        <v>1</v>
      </c>
      <c r="J131" s="123">
        <f t="shared" si="24"/>
        <v>7100</v>
      </c>
      <c r="K131" s="124">
        <f t="shared" si="27"/>
        <v>234.90488006617036</v>
      </c>
      <c r="L131" s="64"/>
      <c r="M131" s="49"/>
      <c r="N131" s="18"/>
      <c r="O131" s="2"/>
      <c r="P131" s="2"/>
      <c r="Q131" s="107"/>
      <c r="R131" s="103" t="s">
        <v>163</v>
      </c>
      <c r="S131" s="2"/>
    </row>
    <row r="132" spans="1:19">
      <c r="A132" s="24">
        <f t="shared" si="25"/>
        <v>128</v>
      </c>
      <c r="B132" s="24" t="s">
        <v>85</v>
      </c>
      <c r="C132" s="24">
        <v>1</v>
      </c>
      <c r="D132" s="24">
        <v>104</v>
      </c>
      <c r="E132" s="107" t="s">
        <v>4</v>
      </c>
      <c r="F132" s="29">
        <f t="shared" si="39"/>
        <v>30.225000000000001</v>
      </c>
      <c r="G132" s="63" t="s">
        <v>193</v>
      </c>
      <c r="H132" s="123">
        <v>7100</v>
      </c>
      <c r="I132" s="124">
        <v>1</v>
      </c>
      <c r="J132" s="123">
        <f t="shared" si="24"/>
        <v>7100</v>
      </c>
      <c r="K132" s="124">
        <f t="shared" si="27"/>
        <v>234.90488006617036</v>
      </c>
      <c r="L132" s="240">
        <f>SUM(J129:J132)</f>
        <v>28400</v>
      </c>
      <c r="M132" s="85" t="s">
        <v>184</v>
      </c>
      <c r="N132" s="42" t="s">
        <v>153</v>
      </c>
      <c r="O132" s="2"/>
      <c r="P132" s="2" t="s">
        <v>160</v>
      </c>
      <c r="Q132" s="107"/>
      <c r="R132" s="103" t="s">
        <v>163</v>
      </c>
      <c r="S132" s="312" t="s">
        <v>224</v>
      </c>
    </row>
    <row r="133" spans="1:19">
      <c r="A133" s="24">
        <f t="shared" si="25"/>
        <v>129</v>
      </c>
      <c r="B133" s="24" t="s">
        <v>85</v>
      </c>
      <c r="C133" s="24">
        <v>1</v>
      </c>
      <c r="D133" s="24">
        <v>105</v>
      </c>
      <c r="E133" s="107" t="s">
        <v>31</v>
      </c>
      <c r="F133" s="29">
        <f>8.9*6.5</f>
        <v>57.85</v>
      </c>
      <c r="G133" s="199" t="s">
        <v>116</v>
      </c>
      <c r="H133" s="268">
        <v>22800</v>
      </c>
      <c r="I133" s="96">
        <v>1</v>
      </c>
      <c r="J133" s="89">
        <f t="shared" si="24"/>
        <v>22800</v>
      </c>
      <c r="K133" s="96">
        <f t="shared" si="27"/>
        <v>394.12273120138286</v>
      </c>
      <c r="L133" s="60"/>
      <c r="M133" s="61"/>
      <c r="N133" s="42" t="s">
        <v>153</v>
      </c>
      <c r="O133" s="2"/>
      <c r="P133" s="2" t="s">
        <v>160</v>
      </c>
      <c r="Q133" s="107"/>
      <c r="R133" s="107"/>
      <c r="S133" s="269" t="s">
        <v>196</v>
      </c>
    </row>
    <row r="134" spans="1:19">
      <c r="A134" s="24">
        <f t="shared" si="25"/>
        <v>130</v>
      </c>
      <c r="B134" s="24" t="s">
        <v>85</v>
      </c>
      <c r="C134" s="24">
        <v>1</v>
      </c>
      <c r="D134" s="24">
        <v>106</v>
      </c>
      <c r="E134" s="107" t="s">
        <v>13</v>
      </c>
      <c r="F134" s="29">
        <f t="shared" ref="F134:F136" si="40">8.9*6.5</f>
        <v>57.85</v>
      </c>
      <c r="G134" s="59" t="s">
        <v>194</v>
      </c>
      <c r="H134" s="89">
        <v>14000</v>
      </c>
      <c r="I134" s="96">
        <v>1</v>
      </c>
      <c r="J134" s="89">
        <f t="shared" si="24"/>
        <v>14000</v>
      </c>
      <c r="K134" s="96">
        <f t="shared" si="27"/>
        <v>242.00518582541054</v>
      </c>
      <c r="L134" s="60"/>
      <c r="M134" s="61"/>
      <c r="N134" s="18"/>
      <c r="O134" s="2"/>
      <c r="P134" s="2"/>
      <c r="Q134" s="107"/>
      <c r="R134" s="107"/>
      <c r="S134" s="2"/>
    </row>
    <row r="135" spans="1:19">
      <c r="A135" s="24">
        <f t="shared" si="25"/>
        <v>131</v>
      </c>
      <c r="B135" s="24" t="s">
        <v>85</v>
      </c>
      <c r="C135" s="24">
        <v>1</v>
      </c>
      <c r="D135" s="24">
        <v>107</v>
      </c>
      <c r="E135" s="107" t="s">
        <v>13</v>
      </c>
      <c r="F135" s="29">
        <f t="shared" si="40"/>
        <v>57.85</v>
      </c>
      <c r="G135" s="59" t="s">
        <v>194</v>
      </c>
      <c r="H135" s="89">
        <v>14000</v>
      </c>
      <c r="I135" s="96">
        <v>1</v>
      </c>
      <c r="J135" s="89">
        <f t="shared" si="24"/>
        <v>14000</v>
      </c>
      <c r="K135" s="96">
        <f t="shared" si="27"/>
        <v>242.00518582541054</v>
      </c>
      <c r="L135" s="60"/>
      <c r="M135" s="61"/>
      <c r="N135" s="18"/>
      <c r="O135" s="2"/>
      <c r="P135" s="2"/>
      <c r="Q135" s="107"/>
      <c r="R135" s="107"/>
      <c r="S135" s="2"/>
    </row>
    <row r="136" spans="1:19">
      <c r="A136" s="24">
        <f t="shared" si="25"/>
        <v>132</v>
      </c>
      <c r="B136" s="24" t="s">
        <v>85</v>
      </c>
      <c r="C136" s="24">
        <v>1</v>
      </c>
      <c r="D136" s="24">
        <v>108</v>
      </c>
      <c r="E136" s="107" t="s">
        <v>56</v>
      </c>
      <c r="F136" s="29">
        <f t="shared" si="40"/>
        <v>57.85</v>
      </c>
      <c r="G136" s="59" t="s">
        <v>194</v>
      </c>
      <c r="H136" s="89">
        <v>14000</v>
      </c>
      <c r="I136" s="96">
        <v>1</v>
      </c>
      <c r="J136" s="89">
        <f t="shared" si="24"/>
        <v>14000</v>
      </c>
      <c r="K136" s="96">
        <f t="shared" si="27"/>
        <v>242.00518582541054</v>
      </c>
      <c r="L136" s="131">
        <f>SUM(J133:J136)</f>
        <v>64800</v>
      </c>
      <c r="M136" s="114" t="s">
        <v>195</v>
      </c>
      <c r="N136" s="18"/>
      <c r="O136" s="2"/>
      <c r="P136" s="2"/>
      <c r="Q136" s="109"/>
      <c r="R136" s="109"/>
      <c r="S136" s="2"/>
    </row>
    <row r="137" spans="1:19">
      <c r="A137" s="24">
        <f t="shared" si="25"/>
        <v>133</v>
      </c>
      <c r="B137" s="24" t="s">
        <v>85</v>
      </c>
      <c r="C137" s="24">
        <v>2</v>
      </c>
      <c r="D137" s="24">
        <v>201</v>
      </c>
      <c r="E137" s="107" t="s">
        <v>4</v>
      </c>
      <c r="F137" s="29">
        <f t="shared" ref="F137:F140" si="41">4.65*6.5</f>
        <v>30.225000000000001</v>
      </c>
      <c r="G137" s="65" t="s">
        <v>199</v>
      </c>
      <c r="H137" s="119">
        <v>7100</v>
      </c>
      <c r="I137" s="120">
        <v>1</v>
      </c>
      <c r="J137" s="119">
        <f t="shared" si="24"/>
        <v>7100</v>
      </c>
      <c r="K137" s="120">
        <f t="shared" si="27"/>
        <v>234.90488006617036</v>
      </c>
      <c r="L137" s="66"/>
      <c r="M137" s="67"/>
      <c r="N137" s="18"/>
      <c r="O137" s="2"/>
      <c r="P137" s="2"/>
      <c r="Q137" s="105"/>
      <c r="R137" s="103" t="s">
        <v>163</v>
      </c>
      <c r="S137" s="2"/>
    </row>
    <row r="138" spans="1:19">
      <c r="A138" s="24">
        <f t="shared" si="25"/>
        <v>134</v>
      </c>
      <c r="B138" s="24" t="s">
        <v>85</v>
      </c>
      <c r="C138" s="24">
        <v>2</v>
      </c>
      <c r="D138" s="24">
        <v>202</v>
      </c>
      <c r="E138" s="107" t="s">
        <v>4</v>
      </c>
      <c r="F138" s="29">
        <f t="shared" si="41"/>
        <v>30.225000000000001</v>
      </c>
      <c r="G138" s="65" t="s">
        <v>199</v>
      </c>
      <c r="H138" s="119">
        <v>7100</v>
      </c>
      <c r="I138" s="120">
        <v>1</v>
      </c>
      <c r="J138" s="119">
        <f t="shared" si="24"/>
        <v>7100</v>
      </c>
      <c r="K138" s="120">
        <f t="shared" si="27"/>
        <v>234.90488006617036</v>
      </c>
      <c r="L138" s="66"/>
      <c r="M138" s="67"/>
      <c r="N138" s="42"/>
      <c r="O138" s="2"/>
      <c r="P138" s="2"/>
      <c r="Q138" s="107"/>
      <c r="R138" s="103" t="s">
        <v>163</v>
      </c>
      <c r="S138" s="2"/>
    </row>
    <row r="139" spans="1:19">
      <c r="A139" s="24">
        <f t="shared" si="25"/>
        <v>135</v>
      </c>
      <c r="B139" s="24" t="s">
        <v>85</v>
      </c>
      <c r="C139" s="24">
        <v>2</v>
      </c>
      <c r="D139" s="24">
        <v>203</v>
      </c>
      <c r="E139" s="107" t="s">
        <v>4</v>
      </c>
      <c r="F139" s="29">
        <f t="shared" si="41"/>
        <v>30.225000000000001</v>
      </c>
      <c r="G139" s="65" t="s">
        <v>199</v>
      </c>
      <c r="H139" s="119">
        <v>7100</v>
      </c>
      <c r="I139" s="120">
        <v>1</v>
      </c>
      <c r="J139" s="119">
        <f t="shared" ref="J139:J153" si="42">H139*I139</f>
        <v>7100</v>
      </c>
      <c r="K139" s="120">
        <f t="shared" si="27"/>
        <v>234.90488006617036</v>
      </c>
      <c r="L139" s="67"/>
      <c r="M139" s="67"/>
      <c r="N139" s="42"/>
      <c r="O139" s="2"/>
      <c r="P139" s="2"/>
      <c r="Q139" s="112"/>
      <c r="R139" s="103" t="s">
        <v>163</v>
      </c>
      <c r="S139" s="2"/>
    </row>
    <row r="140" spans="1:19">
      <c r="A140" s="24">
        <f t="shared" si="25"/>
        <v>136</v>
      </c>
      <c r="B140" s="24" t="s">
        <v>85</v>
      </c>
      <c r="C140" s="24">
        <v>2</v>
      </c>
      <c r="D140" s="24">
        <v>204</v>
      </c>
      <c r="E140" s="107" t="s">
        <v>4</v>
      </c>
      <c r="F140" s="29">
        <f t="shared" si="41"/>
        <v>30.225000000000001</v>
      </c>
      <c r="G140" s="65" t="s">
        <v>199</v>
      </c>
      <c r="H140" s="119">
        <v>7100</v>
      </c>
      <c r="I140" s="120">
        <v>1</v>
      </c>
      <c r="J140" s="119">
        <f t="shared" si="42"/>
        <v>7100</v>
      </c>
      <c r="K140" s="120">
        <f t="shared" si="27"/>
        <v>234.90488006617036</v>
      </c>
      <c r="L140" s="128">
        <f>SUM(J137:J140)</f>
        <v>28400</v>
      </c>
      <c r="M140" s="115" t="s">
        <v>184</v>
      </c>
      <c r="N140" s="18"/>
      <c r="O140" s="2"/>
      <c r="P140" s="2"/>
      <c r="Q140" s="109"/>
      <c r="R140" s="103" t="s">
        <v>163</v>
      </c>
      <c r="S140" s="2"/>
    </row>
    <row r="141" spans="1:19">
      <c r="A141" s="24">
        <f t="shared" si="25"/>
        <v>137</v>
      </c>
      <c r="B141" s="24" t="s">
        <v>85</v>
      </c>
      <c r="C141" s="24">
        <v>2</v>
      </c>
      <c r="D141" s="24">
        <v>205</v>
      </c>
      <c r="E141" s="107" t="s">
        <v>13</v>
      </c>
      <c r="F141" s="29">
        <f>8.9*6.5</f>
        <v>57.85</v>
      </c>
      <c r="G141" s="69" t="s">
        <v>200</v>
      </c>
      <c r="H141" s="121">
        <v>14000</v>
      </c>
      <c r="I141" s="122">
        <v>1</v>
      </c>
      <c r="J141" s="121">
        <f t="shared" si="42"/>
        <v>14000</v>
      </c>
      <c r="K141" s="122">
        <f t="shared" si="27"/>
        <v>242.00518582541054</v>
      </c>
      <c r="L141" s="70"/>
      <c r="M141" s="71"/>
      <c r="N141" s="18"/>
      <c r="O141" s="2"/>
      <c r="P141" s="2"/>
      <c r="Q141" s="107"/>
      <c r="R141" s="107"/>
      <c r="S141" s="2"/>
    </row>
    <row r="142" spans="1:19">
      <c r="A142" s="24">
        <f t="shared" ref="A142:A182" si="43">A141+1</f>
        <v>138</v>
      </c>
      <c r="B142" s="24" t="s">
        <v>85</v>
      </c>
      <c r="C142" s="24">
        <v>2</v>
      </c>
      <c r="D142" s="24">
        <v>206</v>
      </c>
      <c r="E142" s="107" t="s">
        <v>57</v>
      </c>
      <c r="F142" s="29">
        <f>8.9*3.25</f>
        <v>28.925000000000001</v>
      </c>
      <c r="G142" s="69" t="s">
        <v>200</v>
      </c>
      <c r="H142" s="121">
        <v>7100</v>
      </c>
      <c r="I142" s="122">
        <v>1</v>
      </c>
      <c r="J142" s="121">
        <f t="shared" si="42"/>
        <v>7100</v>
      </c>
      <c r="K142" s="122">
        <f t="shared" si="27"/>
        <v>245.46240276577353</v>
      </c>
      <c r="L142" s="70"/>
      <c r="M142" s="71"/>
      <c r="N142" s="18"/>
      <c r="O142" s="2"/>
      <c r="P142" s="2"/>
      <c r="Q142" s="107"/>
      <c r="R142" s="107"/>
      <c r="S142" s="2"/>
    </row>
    <row r="143" spans="1:19">
      <c r="A143" s="24">
        <f t="shared" si="43"/>
        <v>139</v>
      </c>
      <c r="B143" s="24" t="s">
        <v>85</v>
      </c>
      <c r="C143" s="24">
        <v>2</v>
      </c>
      <c r="D143" s="24">
        <v>207</v>
      </c>
      <c r="E143" s="107" t="s">
        <v>58</v>
      </c>
      <c r="F143" s="29">
        <f>8.9*3.25</f>
        <v>28.925000000000001</v>
      </c>
      <c r="G143" s="69" t="s">
        <v>200</v>
      </c>
      <c r="H143" s="121">
        <v>7100</v>
      </c>
      <c r="I143" s="122">
        <v>1</v>
      </c>
      <c r="J143" s="121">
        <f t="shared" si="42"/>
        <v>7100</v>
      </c>
      <c r="K143" s="122">
        <f t="shared" si="27"/>
        <v>245.46240276577353</v>
      </c>
      <c r="L143" s="70"/>
      <c r="M143" s="71"/>
      <c r="N143" s="18"/>
      <c r="O143" s="2"/>
      <c r="P143" s="2"/>
      <c r="Q143" s="107"/>
      <c r="R143" s="107"/>
      <c r="S143" s="2"/>
    </row>
    <row r="144" spans="1:19">
      <c r="A144" s="24">
        <f t="shared" si="43"/>
        <v>140</v>
      </c>
      <c r="B144" s="24" t="s">
        <v>85</v>
      </c>
      <c r="C144" s="24">
        <v>2</v>
      </c>
      <c r="D144" s="24">
        <v>208</v>
      </c>
      <c r="E144" s="107" t="s">
        <v>13</v>
      </c>
      <c r="F144" s="29">
        <f t="shared" ref="F144:F145" si="44">8.9*6.5</f>
        <v>57.85</v>
      </c>
      <c r="G144" s="69" t="s">
        <v>200</v>
      </c>
      <c r="H144" s="121">
        <v>14000</v>
      </c>
      <c r="I144" s="122">
        <v>1</v>
      </c>
      <c r="J144" s="121">
        <f t="shared" si="42"/>
        <v>14000</v>
      </c>
      <c r="K144" s="122">
        <f t="shared" si="27"/>
        <v>242.00518582541054</v>
      </c>
      <c r="L144" s="70"/>
      <c r="M144" s="71"/>
      <c r="N144" s="18"/>
      <c r="O144" s="2"/>
      <c r="P144" s="2"/>
      <c r="Q144" s="107"/>
      <c r="R144" s="107"/>
      <c r="S144" s="2"/>
    </row>
    <row r="145" spans="1:19">
      <c r="A145" s="24">
        <f t="shared" si="43"/>
        <v>141</v>
      </c>
      <c r="B145" s="24" t="s">
        <v>85</v>
      </c>
      <c r="C145" s="24">
        <v>2</v>
      </c>
      <c r="D145" s="24">
        <v>209</v>
      </c>
      <c r="E145" s="107" t="s">
        <v>13</v>
      </c>
      <c r="F145" s="29">
        <f t="shared" si="44"/>
        <v>57.85</v>
      </c>
      <c r="G145" s="69" t="s">
        <v>200</v>
      </c>
      <c r="H145" s="121">
        <v>14000</v>
      </c>
      <c r="I145" s="122">
        <v>1</v>
      </c>
      <c r="J145" s="121">
        <f t="shared" si="42"/>
        <v>14000</v>
      </c>
      <c r="K145" s="122">
        <f t="shared" si="27"/>
        <v>242.00518582541054</v>
      </c>
      <c r="L145" s="130">
        <f>SUM(J141:J145)</f>
        <v>56200</v>
      </c>
      <c r="M145" s="113" t="s">
        <v>185</v>
      </c>
      <c r="N145" s="18"/>
      <c r="O145" s="2"/>
      <c r="P145" s="2"/>
      <c r="Q145" s="107"/>
      <c r="R145" s="107"/>
      <c r="S145" s="2"/>
    </row>
    <row r="146" spans="1:19">
      <c r="A146" s="24">
        <f t="shared" si="43"/>
        <v>142</v>
      </c>
      <c r="B146" s="24" t="s">
        <v>85</v>
      </c>
      <c r="C146" s="24">
        <v>3</v>
      </c>
      <c r="D146" s="24">
        <v>301</v>
      </c>
      <c r="E146" s="107" t="s">
        <v>4</v>
      </c>
      <c r="F146" s="29">
        <f t="shared" ref="F146:F149" si="45">4.65*6.5</f>
        <v>30.225000000000001</v>
      </c>
      <c r="G146" s="51" t="s">
        <v>201</v>
      </c>
      <c r="H146" s="87">
        <v>7100</v>
      </c>
      <c r="I146" s="95">
        <v>1</v>
      </c>
      <c r="J146" s="87">
        <f t="shared" si="42"/>
        <v>7100</v>
      </c>
      <c r="K146" s="95">
        <f t="shared" ref="K146:K153" si="46">J146/F146</f>
        <v>234.90488006617036</v>
      </c>
      <c r="L146" s="75"/>
      <c r="M146" s="54"/>
      <c r="N146" s="42"/>
      <c r="O146" s="2"/>
      <c r="P146" s="2"/>
      <c r="Q146" s="117"/>
      <c r="R146" s="103" t="s">
        <v>163</v>
      </c>
      <c r="S146" s="2"/>
    </row>
    <row r="147" spans="1:19">
      <c r="A147" s="24">
        <f t="shared" si="43"/>
        <v>143</v>
      </c>
      <c r="B147" s="24" t="s">
        <v>85</v>
      </c>
      <c r="C147" s="24">
        <v>3</v>
      </c>
      <c r="D147" s="24">
        <v>302</v>
      </c>
      <c r="E147" s="107" t="s">
        <v>5</v>
      </c>
      <c r="F147" s="29">
        <f t="shared" si="45"/>
        <v>30.225000000000001</v>
      </c>
      <c r="G147" s="51" t="s">
        <v>201</v>
      </c>
      <c r="H147" s="87">
        <v>7100</v>
      </c>
      <c r="I147" s="95">
        <v>1</v>
      </c>
      <c r="J147" s="87">
        <f t="shared" si="42"/>
        <v>7100</v>
      </c>
      <c r="K147" s="95">
        <f t="shared" si="46"/>
        <v>234.90488006617036</v>
      </c>
      <c r="L147" s="75"/>
      <c r="M147" s="54"/>
      <c r="N147" s="18"/>
      <c r="O147" s="2"/>
      <c r="P147" s="2"/>
      <c r="Q147" s="107"/>
      <c r="R147" s="103" t="s">
        <v>163</v>
      </c>
      <c r="S147" s="2"/>
    </row>
    <row r="148" spans="1:19">
      <c r="A148" s="24">
        <f t="shared" si="43"/>
        <v>144</v>
      </c>
      <c r="B148" s="24" t="s">
        <v>85</v>
      </c>
      <c r="C148" s="24">
        <v>3</v>
      </c>
      <c r="D148" s="24">
        <v>303</v>
      </c>
      <c r="E148" s="107" t="s">
        <v>4</v>
      </c>
      <c r="F148" s="29">
        <f t="shared" si="45"/>
        <v>30.225000000000001</v>
      </c>
      <c r="G148" s="51" t="s">
        <v>201</v>
      </c>
      <c r="H148" s="87">
        <v>7100</v>
      </c>
      <c r="I148" s="95">
        <v>1</v>
      </c>
      <c r="J148" s="87">
        <f t="shared" si="42"/>
        <v>7100</v>
      </c>
      <c r="K148" s="95">
        <f t="shared" si="46"/>
        <v>234.90488006617036</v>
      </c>
      <c r="L148" s="75"/>
      <c r="M148" s="54"/>
      <c r="N148" s="18"/>
      <c r="O148" s="2"/>
      <c r="P148" s="2"/>
      <c r="Q148" s="107"/>
      <c r="R148" s="103" t="s">
        <v>163</v>
      </c>
      <c r="S148" s="2"/>
    </row>
    <row r="149" spans="1:19">
      <c r="A149" s="24">
        <f t="shared" si="43"/>
        <v>145</v>
      </c>
      <c r="B149" s="24" t="s">
        <v>85</v>
      </c>
      <c r="C149" s="24">
        <v>3</v>
      </c>
      <c r="D149" s="24">
        <v>304</v>
      </c>
      <c r="E149" s="107" t="s">
        <v>4</v>
      </c>
      <c r="F149" s="29">
        <f t="shared" si="45"/>
        <v>30.225000000000001</v>
      </c>
      <c r="G149" s="51" t="s">
        <v>201</v>
      </c>
      <c r="H149" s="87">
        <v>7100</v>
      </c>
      <c r="I149" s="95">
        <v>1</v>
      </c>
      <c r="J149" s="87">
        <f t="shared" si="42"/>
        <v>7100</v>
      </c>
      <c r="K149" s="95">
        <f t="shared" si="46"/>
        <v>234.90488006617036</v>
      </c>
      <c r="L149" s="127">
        <f>SUM(J146:J149)</f>
        <v>28400</v>
      </c>
      <c r="M149" s="83" t="s">
        <v>184</v>
      </c>
      <c r="N149" s="18"/>
      <c r="O149" s="2"/>
      <c r="P149" s="2"/>
      <c r="Q149" s="107"/>
      <c r="R149" s="103" t="s">
        <v>163</v>
      </c>
      <c r="S149" s="2"/>
    </row>
    <row r="150" spans="1:19">
      <c r="A150" s="24">
        <f t="shared" si="43"/>
        <v>146</v>
      </c>
      <c r="B150" s="24" t="s">
        <v>85</v>
      </c>
      <c r="C150" s="24">
        <v>3</v>
      </c>
      <c r="D150" s="24">
        <v>305</v>
      </c>
      <c r="E150" s="107" t="s">
        <v>13</v>
      </c>
      <c r="F150" s="29">
        <f t="shared" ref="F150:F153" si="47">8.9*6.5</f>
        <v>57.85</v>
      </c>
      <c r="G150" s="63" t="s">
        <v>202</v>
      </c>
      <c r="H150" s="123">
        <v>14000</v>
      </c>
      <c r="I150" s="124">
        <v>1</v>
      </c>
      <c r="J150" s="123">
        <f t="shared" si="42"/>
        <v>14000</v>
      </c>
      <c r="K150" s="124">
        <f t="shared" si="46"/>
        <v>242.00518582541054</v>
      </c>
      <c r="L150" s="64"/>
      <c r="M150" s="49"/>
      <c r="N150" s="18"/>
      <c r="O150" s="2"/>
      <c r="P150" s="2"/>
      <c r="Q150" s="107"/>
      <c r="R150" s="107"/>
      <c r="S150" s="2"/>
    </row>
    <row r="151" spans="1:19">
      <c r="A151" s="24">
        <f t="shared" si="43"/>
        <v>147</v>
      </c>
      <c r="B151" s="24" t="s">
        <v>85</v>
      </c>
      <c r="C151" s="24">
        <v>3</v>
      </c>
      <c r="D151" s="24">
        <v>306</v>
      </c>
      <c r="E151" s="107" t="s">
        <v>13</v>
      </c>
      <c r="F151" s="29">
        <f t="shared" si="47"/>
        <v>57.85</v>
      </c>
      <c r="G151" s="63" t="s">
        <v>202</v>
      </c>
      <c r="H151" s="123">
        <v>14000</v>
      </c>
      <c r="I151" s="124">
        <v>1</v>
      </c>
      <c r="J151" s="123">
        <f t="shared" si="42"/>
        <v>14000</v>
      </c>
      <c r="K151" s="124">
        <f t="shared" si="46"/>
        <v>242.00518582541054</v>
      </c>
      <c r="L151" s="64"/>
      <c r="M151" s="50"/>
      <c r="N151" s="39"/>
      <c r="O151" s="2"/>
      <c r="P151" s="2"/>
      <c r="Q151" s="116"/>
      <c r="R151" s="116"/>
      <c r="S151" s="2"/>
    </row>
    <row r="152" spans="1:19">
      <c r="A152" s="24">
        <f t="shared" si="43"/>
        <v>148</v>
      </c>
      <c r="B152" s="24" t="s">
        <v>85</v>
      </c>
      <c r="C152" s="24">
        <v>3</v>
      </c>
      <c r="D152" s="24">
        <v>307</v>
      </c>
      <c r="E152" s="107" t="s">
        <v>59</v>
      </c>
      <c r="F152" s="29">
        <f t="shared" si="47"/>
        <v>57.85</v>
      </c>
      <c r="G152" s="63" t="s">
        <v>202</v>
      </c>
      <c r="H152" s="123">
        <v>14000</v>
      </c>
      <c r="I152" s="124">
        <v>1</v>
      </c>
      <c r="J152" s="123">
        <f t="shared" si="42"/>
        <v>14000</v>
      </c>
      <c r="K152" s="124">
        <f t="shared" si="46"/>
        <v>242.00518582541054</v>
      </c>
      <c r="L152" s="78"/>
      <c r="M152" s="84"/>
      <c r="N152" s="24"/>
      <c r="O152" s="2"/>
      <c r="P152" s="2"/>
      <c r="Q152" s="118"/>
      <c r="R152" s="118"/>
      <c r="S152" s="2"/>
    </row>
    <row r="153" spans="1:19" ht="14.25" thickBot="1">
      <c r="A153" s="35">
        <f t="shared" si="43"/>
        <v>149</v>
      </c>
      <c r="B153" s="35" t="s">
        <v>85</v>
      </c>
      <c r="C153" s="35">
        <v>3</v>
      </c>
      <c r="D153" s="35">
        <v>308</v>
      </c>
      <c r="E153" s="174" t="s">
        <v>13</v>
      </c>
      <c r="F153" s="37">
        <f t="shared" si="47"/>
        <v>57.85</v>
      </c>
      <c r="G153" s="137" t="s">
        <v>202</v>
      </c>
      <c r="H153" s="138">
        <v>14000</v>
      </c>
      <c r="I153" s="139">
        <v>1</v>
      </c>
      <c r="J153" s="138">
        <f t="shared" si="42"/>
        <v>14000</v>
      </c>
      <c r="K153" s="139">
        <f t="shared" si="46"/>
        <v>242.00518582541054</v>
      </c>
      <c r="L153" s="138">
        <f>SUM(J150:J153)</f>
        <v>56000</v>
      </c>
      <c r="M153" s="140" t="s">
        <v>185</v>
      </c>
      <c r="N153" s="41"/>
      <c r="O153" s="38"/>
      <c r="P153" s="38"/>
      <c r="Q153" s="162"/>
      <c r="R153" s="162"/>
      <c r="S153" s="38"/>
    </row>
    <row r="154" spans="1:19" ht="14.25" thickTop="1">
      <c r="A154" s="190">
        <f t="shared" si="43"/>
        <v>150</v>
      </c>
      <c r="B154" s="190" t="s">
        <v>88</v>
      </c>
      <c r="C154" s="190">
        <v>1</v>
      </c>
      <c r="D154" s="190">
        <v>100</v>
      </c>
      <c r="E154" s="109" t="s">
        <v>33</v>
      </c>
      <c r="F154" s="34">
        <f>9.7*9.7</f>
        <v>94.089999999999989</v>
      </c>
      <c r="G154" s="200" t="s">
        <v>170</v>
      </c>
      <c r="H154" s="169">
        <v>25000</v>
      </c>
      <c r="I154" s="264">
        <v>1</v>
      </c>
      <c r="J154" s="169">
        <f t="shared" ref="J154:J190" si="48">H154*I154</f>
        <v>25000</v>
      </c>
      <c r="K154" s="170">
        <f t="shared" ref="K154:K190" si="49">J154/F154</f>
        <v>265.70305027101716</v>
      </c>
      <c r="L154" s="259"/>
      <c r="M154" s="260"/>
      <c r="N154" s="44" t="s">
        <v>153</v>
      </c>
      <c r="O154" s="8"/>
      <c r="P154" s="265" t="s">
        <v>161</v>
      </c>
      <c r="Q154" s="181" t="s">
        <v>223</v>
      </c>
      <c r="R154" s="164"/>
      <c r="S154" s="8"/>
    </row>
    <row r="155" spans="1:19">
      <c r="A155" s="24">
        <f t="shared" si="43"/>
        <v>151</v>
      </c>
      <c r="B155" s="24" t="s">
        <v>87</v>
      </c>
      <c r="C155" s="24">
        <v>1</v>
      </c>
      <c r="D155" s="24">
        <f t="shared" ref="D155:D158" si="50">D154+1</f>
        <v>101</v>
      </c>
      <c r="E155" s="107" t="s">
        <v>60</v>
      </c>
      <c r="F155" s="29">
        <f>8.9*6.5</f>
        <v>57.85</v>
      </c>
      <c r="G155" s="59" t="s">
        <v>203</v>
      </c>
      <c r="H155" s="89">
        <v>14000</v>
      </c>
      <c r="I155" s="96">
        <v>1</v>
      </c>
      <c r="J155" s="89">
        <f t="shared" si="48"/>
        <v>14000</v>
      </c>
      <c r="K155" s="96">
        <f t="shared" si="49"/>
        <v>242.00518582541054</v>
      </c>
      <c r="L155" s="271"/>
      <c r="M155" s="272"/>
      <c r="N155" s="177"/>
      <c r="O155" s="2"/>
      <c r="P155" s="2"/>
      <c r="Q155" s="176"/>
      <c r="R155" s="188" t="s">
        <v>166</v>
      </c>
      <c r="S155" s="2"/>
    </row>
    <row r="156" spans="1:19">
      <c r="A156" s="24">
        <f t="shared" si="43"/>
        <v>152</v>
      </c>
      <c r="B156" s="24" t="s">
        <v>87</v>
      </c>
      <c r="C156" s="24">
        <v>1</v>
      </c>
      <c r="D156" s="24">
        <f t="shared" si="50"/>
        <v>102</v>
      </c>
      <c r="E156" s="107" t="s">
        <v>44</v>
      </c>
      <c r="F156" s="29">
        <f t="shared" ref="F156:F160" si="51">8.9*6.5</f>
        <v>57.85</v>
      </c>
      <c r="G156" s="59" t="s">
        <v>203</v>
      </c>
      <c r="H156" s="89">
        <v>14000</v>
      </c>
      <c r="I156" s="96">
        <v>1</v>
      </c>
      <c r="J156" s="89">
        <f t="shared" si="48"/>
        <v>14000</v>
      </c>
      <c r="K156" s="96">
        <f t="shared" si="49"/>
        <v>242.00518582541054</v>
      </c>
      <c r="L156" s="271"/>
      <c r="M156" s="272"/>
      <c r="N156" s="177"/>
      <c r="O156" s="2"/>
      <c r="P156" s="2"/>
      <c r="Q156" s="176"/>
      <c r="R156" s="188" t="s">
        <v>166</v>
      </c>
      <c r="S156" s="2"/>
    </row>
    <row r="157" spans="1:19">
      <c r="A157" s="24">
        <f t="shared" si="43"/>
        <v>153</v>
      </c>
      <c r="B157" s="24" t="s">
        <v>87</v>
      </c>
      <c r="C157" s="24">
        <v>1</v>
      </c>
      <c r="D157" s="24">
        <f t="shared" si="50"/>
        <v>103</v>
      </c>
      <c r="E157" s="107" t="s">
        <v>43</v>
      </c>
      <c r="F157" s="29">
        <f t="shared" si="51"/>
        <v>57.85</v>
      </c>
      <c r="G157" s="59" t="s">
        <v>203</v>
      </c>
      <c r="H157" s="89">
        <v>14000</v>
      </c>
      <c r="I157" s="96">
        <v>1</v>
      </c>
      <c r="J157" s="89">
        <f t="shared" si="48"/>
        <v>14000</v>
      </c>
      <c r="K157" s="96">
        <f t="shared" si="49"/>
        <v>242.00518582541054</v>
      </c>
      <c r="L157" s="271"/>
      <c r="M157" s="272"/>
      <c r="N157" s="177"/>
      <c r="O157" s="2"/>
      <c r="P157" s="2"/>
      <c r="Q157" s="176"/>
      <c r="R157" s="188" t="s">
        <v>166</v>
      </c>
      <c r="S157" s="2"/>
    </row>
    <row r="158" spans="1:19">
      <c r="A158" s="24">
        <f t="shared" si="43"/>
        <v>154</v>
      </c>
      <c r="B158" s="24" t="s">
        <v>87</v>
      </c>
      <c r="C158" s="24">
        <v>1</v>
      </c>
      <c r="D158" s="24">
        <f t="shared" si="50"/>
        <v>104</v>
      </c>
      <c r="E158" s="107" t="s">
        <v>61</v>
      </c>
      <c r="F158" s="29">
        <f t="shared" si="51"/>
        <v>57.85</v>
      </c>
      <c r="G158" s="199" t="s">
        <v>116</v>
      </c>
      <c r="H158" s="193">
        <v>16000</v>
      </c>
      <c r="I158" s="278">
        <v>1</v>
      </c>
      <c r="J158" s="153">
        <f t="shared" si="48"/>
        <v>16000</v>
      </c>
      <c r="K158" s="126">
        <f t="shared" si="49"/>
        <v>276.57735522904062</v>
      </c>
      <c r="L158" s="271"/>
      <c r="M158" s="272"/>
      <c r="N158" s="42" t="s">
        <v>153</v>
      </c>
      <c r="O158" s="2"/>
      <c r="P158" s="2" t="s">
        <v>158</v>
      </c>
      <c r="Q158" s="178" t="s">
        <v>223</v>
      </c>
      <c r="R158" s="188" t="s">
        <v>166</v>
      </c>
      <c r="S158" s="2"/>
    </row>
    <row r="159" spans="1:19">
      <c r="A159" s="24">
        <f t="shared" si="43"/>
        <v>155</v>
      </c>
      <c r="B159" s="24" t="s">
        <v>87</v>
      </c>
      <c r="C159" s="24">
        <v>1</v>
      </c>
      <c r="D159" s="24" t="s">
        <v>98</v>
      </c>
      <c r="E159" s="107" t="s">
        <v>33</v>
      </c>
      <c r="F159" s="29">
        <f t="shared" si="51"/>
        <v>57.85</v>
      </c>
      <c r="G159" s="59" t="s">
        <v>203</v>
      </c>
      <c r="H159" s="89">
        <v>14000</v>
      </c>
      <c r="I159" s="96">
        <v>1</v>
      </c>
      <c r="J159" s="89">
        <f t="shared" si="48"/>
        <v>14000</v>
      </c>
      <c r="K159" s="96">
        <f t="shared" si="49"/>
        <v>242.00518582541054</v>
      </c>
      <c r="L159" s="273"/>
      <c r="M159" s="273"/>
      <c r="N159" s="2"/>
      <c r="O159" s="2"/>
      <c r="P159" s="2"/>
      <c r="Q159" s="178"/>
      <c r="R159" s="188" t="s">
        <v>166</v>
      </c>
      <c r="S159" s="2"/>
    </row>
    <row r="160" spans="1:19">
      <c r="A160" s="24">
        <f t="shared" si="43"/>
        <v>156</v>
      </c>
      <c r="B160" s="24" t="s">
        <v>87</v>
      </c>
      <c r="C160" s="24">
        <v>1</v>
      </c>
      <c r="D160" s="24" t="s">
        <v>99</v>
      </c>
      <c r="E160" s="107" t="s">
        <v>66</v>
      </c>
      <c r="F160" s="29">
        <f t="shared" si="51"/>
        <v>57.85</v>
      </c>
      <c r="G160" s="59" t="s">
        <v>203</v>
      </c>
      <c r="H160" s="89">
        <v>14000</v>
      </c>
      <c r="I160" s="96">
        <v>1</v>
      </c>
      <c r="J160" s="89">
        <f t="shared" si="48"/>
        <v>14000</v>
      </c>
      <c r="K160" s="96">
        <f t="shared" si="49"/>
        <v>242.00518582541054</v>
      </c>
      <c r="L160" s="274">
        <f>SUM(J155:J157,J159:J160)</f>
        <v>70000</v>
      </c>
      <c r="M160" s="114" t="s">
        <v>177</v>
      </c>
      <c r="N160" s="2"/>
      <c r="O160" s="2"/>
      <c r="P160" s="2"/>
      <c r="Q160" s="178"/>
      <c r="R160" s="188" t="s">
        <v>166</v>
      </c>
      <c r="S160" s="2"/>
    </row>
    <row r="161" spans="1:19">
      <c r="A161" s="24">
        <f t="shared" si="43"/>
        <v>157</v>
      </c>
      <c r="B161" s="24" t="s">
        <v>87</v>
      </c>
      <c r="C161" s="24">
        <v>1</v>
      </c>
      <c r="D161" s="24">
        <v>106</v>
      </c>
      <c r="E161" s="107" t="s">
        <v>5</v>
      </c>
      <c r="F161" s="29">
        <f>4.65*6.5</f>
        <v>30.225000000000001</v>
      </c>
      <c r="G161" s="65" t="s">
        <v>204</v>
      </c>
      <c r="H161" s="119">
        <v>7100</v>
      </c>
      <c r="I161" s="120">
        <v>1</v>
      </c>
      <c r="J161" s="119">
        <f t="shared" si="48"/>
        <v>7100</v>
      </c>
      <c r="K161" s="120">
        <f t="shared" si="49"/>
        <v>234.90488006617036</v>
      </c>
      <c r="L161" s="279"/>
      <c r="M161" s="279"/>
      <c r="N161" s="179"/>
      <c r="O161" s="2"/>
      <c r="P161" s="2"/>
      <c r="Q161" s="180"/>
      <c r="R161" s="103" t="s">
        <v>163</v>
      </c>
      <c r="S161" s="2"/>
    </row>
    <row r="162" spans="1:19">
      <c r="A162" s="24">
        <f t="shared" si="43"/>
        <v>158</v>
      </c>
      <c r="B162" s="24" t="s">
        <v>87</v>
      </c>
      <c r="C162" s="24">
        <v>1</v>
      </c>
      <c r="D162" s="24">
        <f t="shared" ref="D162:D166" si="52">D161+1</f>
        <v>107</v>
      </c>
      <c r="E162" s="107" t="s">
        <v>4</v>
      </c>
      <c r="F162" s="29">
        <f t="shared" ref="F162:F166" si="53">4.65*6.5</f>
        <v>30.225000000000001</v>
      </c>
      <c r="G162" s="65" t="s">
        <v>204</v>
      </c>
      <c r="H162" s="119">
        <v>7100</v>
      </c>
      <c r="I162" s="120">
        <v>1</v>
      </c>
      <c r="J162" s="119">
        <f t="shared" si="48"/>
        <v>7100</v>
      </c>
      <c r="K162" s="120">
        <f t="shared" si="49"/>
        <v>234.90488006617036</v>
      </c>
      <c r="L162" s="280"/>
      <c r="M162" s="280"/>
      <c r="N162" s="2"/>
      <c r="O162" s="2"/>
      <c r="P162" s="2"/>
      <c r="Q162" s="178"/>
      <c r="R162" s="103" t="s">
        <v>163</v>
      </c>
      <c r="S162" s="2"/>
    </row>
    <row r="163" spans="1:19">
      <c r="A163" s="24">
        <f t="shared" si="43"/>
        <v>159</v>
      </c>
      <c r="B163" s="24" t="s">
        <v>87</v>
      </c>
      <c r="C163" s="24">
        <v>1</v>
      </c>
      <c r="D163" s="24">
        <f t="shared" si="52"/>
        <v>108</v>
      </c>
      <c r="E163" s="107" t="s">
        <v>4</v>
      </c>
      <c r="F163" s="29">
        <f t="shared" si="53"/>
        <v>30.225000000000001</v>
      </c>
      <c r="G163" s="65" t="s">
        <v>204</v>
      </c>
      <c r="H163" s="119">
        <v>7100</v>
      </c>
      <c r="I163" s="120">
        <v>1</v>
      </c>
      <c r="J163" s="119">
        <f t="shared" si="48"/>
        <v>7100</v>
      </c>
      <c r="K163" s="120">
        <f t="shared" si="49"/>
        <v>234.90488006617036</v>
      </c>
      <c r="L163" s="280"/>
      <c r="M163" s="280"/>
      <c r="N163" s="2"/>
      <c r="O163" s="2"/>
      <c r="P163" s="2"/>
      <c r="Q163" s="178"/>
      <c r="R163" s="103" t="s">
        <v>163</v>
      </c>
      <c r="S163" s="2"/>
    </row>
    <row r="164" spans="1:19">
      <c r="A164" s="24">
        <f t="shared" si="43"/>
        <v>160</v>
      </c>
      <c r="B164" s="24" t="s">
        <v>87</v>
      </c>
      <c r="C164" s="24">
        <v>1</v>
      </c>
      <c r="D164" s="24">
        <f t="shared" si="52"/>
        <v>109</v>
      </c>
      <c r="E164" s="107" t="s">
        <v>5</v>
      </c>
      <c r="F164" s="29">
        <f t="shared" si="53"/>
        <v>30.225000000000001</v>
      </c>
      <c r="G164" s="65" t="s">
        <v>204</v>
      </c>
      <c r="H164" s="119">
        <v>7100</v>
      </c>
      <c r="I164" s="120">
        <v>1</v>
      </c>
      <c r="J164" s="119">
        <f t="shared" si="48"/>
        <v>7100</v>
      </c>
      <c r="K164" s="120">
        <f t="shared" si="49"/>
        <v>234.90488006617036</v>
      </c>
      <c r="L164" s="280"/>
      <c r="M164" s="280"/>
      <c r="N164" s="2"/>
      <c r="O164" s="2"/>
      <c r="P164" s="2"/>
      <c r="Q164" s="178"/>
      <c r="R164" s="103" t="s">
        <v>163</v>
      </c>
      <c r="S164" s="2"/>
    </row>
    <row r="165" spans="1:19">
      <c r="A165" s="24">
        <f t="shared" si="43"/>
        <v>161</v>
      </c>
      <c r="B165" s="24" t="s">
        <v>87</v>
      </c>
      <c r="C165" s="24">
        <v>1</v>
      </c>
      <c r="D165" s="24">
        <f t="shared" si="52"/>
        <v>110</v>
      </c>
      <c r="E165" s="107" t="s">
        <v>4</v>
      </c>
      <c r="F165" s="29">
        <f t="shared" si="53"/>
        <v>30.225000000000001</v>
      </c>
      <c r="G165" s="65" t="s">
        <v>204</v>
      </c>
      <c r="H165" s="119">
        <v>7100</v>
      </c>
      <c r="I165" s="120">
        <v>1</v>
      </c>
      <c r="J165" s="119">
        <f t="shared" si="48"/>
        <v>7100</v>
      </c>
      <c r="K165" s="120">
        <f t="shared" si="49"/>
        <v>234.90488006617036</v>
      </c>
      <c r="L165" s="280"/>
      <c r="M165" s="280"/>
      <c r="N165" s="2"/>
      <c r="O165" s="2"/>
      <c r="P165" s="2"/>
      <c r="Q165" s="178"/>
      <c r="R165" s="103" t="s">
        <v>163</v>
      </c>
      <c r="S165" s="2"/>
    </row>
    <row r="166" spans="1:19">
      <c r="A166" s="24">
        <f t="shared" si="43"/>
        <v>162</v>
      </c>
      <c r="B166" s="24" t="s">
        <v>87</v>
      </c>
      <c r="C166" s="24">
        <v>1</v>
      </c>
      <c r="D166" s="24">
        <f t="shared" si="52"/>
        <v>111</v>
      </c>
      <c r="E166" s="107" t="s">
        <v>5</v>
      </c>
      <c r="F166" s="29">
        <f t="shared" si="53"/>
        <v>30.225000000000001</v>
      </c>
      <c r="G166" s="65" t="s">
        <v>204</v>
      </c>
      <c r="H166" s="119">
        <v>7100</v>
      </c>
      <c r="I166" s="120">
        <v>1</v>
      </c>
      <c r="J166" s="119">
        <f t="shared" si="48"/>
        <v>7100</v>
      </c>
      <c r="K166" s="120">
        <f t="shared" si="49"/>
        <v>234.90488006617036</v>
      </c>
      <c r="L166" s="229">
        <f>SUM(J161:J166)</f>
        <v>42600</v>
      </c>
      <c r="M166" s="115" t="s">
        <v>185</v>
      </c>
      <c r="N166" s="2"/>
      <c r="O166" s="2"/>
      <c r="P166" s="2"/>
      <c r="Q166" s="178"/>
      <c r="R166" s="103" t="s">
        <v>163</v>
      </c>
      <c r="S166" s="2"/>
    </row>
    <row r="167" spans="1:19">
      <c r="A167" s="24">
        <f t="shared" si="43"/>
        <v>163</v>
      </c>
      <c r="B167" s="24" t="s">
        <v>87</v>
      </c>
      <c r="C167" s="24">
        <v>2</v>
      </c>
      <c r="D167" s="24">
        <v>200</v>
      </c>
      <c r="E167" s="107" t="s">
        <v>62</v>
      </c>
      <c r="F167" s="29">
        <v>74.8</v>
      </c>
      <c r="G167" s="263" t="s">
        <v>186</v>
      </c>
      <c r="H167" s="153">
        <v>16000</v>
      </c>
      <c r="I167" s="126">
        <v>1</v>
      </c>
      <c r="J167" s="153">
        <f t="shared" si="48"/>
        <v>16000</v>
      </c>
      <c r="K167" s="126">
        <f t="shared" si="49"/>
        <v>213.90374331550802</v>
      </c>
      <c r="L167" s="178"/>
      <c r="M167" s="178"/>
      <c r="N167" s="2"/>
      <c r="O167" s="2"/>
      <c r="P167" s="2"/>
      <c r="Q167" s="178"/>
      <c r="R167" s="178"/>
      <c r="S167" s="269" t="s">
        <v>198</v>
      </c>
    </row>
    <row r="168" spans="1:19">
      <c r="A168" s="24">
        <f t="shared" si="43"/>
        <v>164</v>
      </c>
      <c r="B168" s="24" t="s">
        <v>87</v>
      </c>
      <c r="C168" s="24">
        <v>2</v>
      </c>
      <c r="D168" s="24">
        <v>201</v>
      </c>
      <c r="E168" s="107" t="s">
        <v>63</v>
      </c>
      <c r="F168" s="29">
        <f>8.9*13</f>
        <v>115.7</v>
      </c>
      <c r="G168" s="82" t="s">
        <v>205</v>
      </c>
      <c r="H168" s="121">
        <v>14000</v>
      </c>
      <c r="I168" s="122">
        <v>2</v>
      </c>
      <c r="J168" s="121">
        <f t="shared" si="48"/>
        <v>28000</v>
      </c>
      <c r="K168" s="122">
        <f t="shared" si="49"/>
        <v>242.00518582541054</v>
      </c>
      <c r="L168" s="281"/>
      <c r="M168" s="281"/>
      <c r="N168" s="2"/>
      <c r="O168" s="2"/>
      <c r="P168" s="2"/>
      <c r="Q168" s="178"/>
      <c r="R168" s="178"/>
      <c r="S168" s="2"/>
    </row>
    <row r="169" spans="1:19">
      <c r="A169" s="24">
        <f t="shared" si="43"/>
        <v>165</v>
      </c>
      <c r="B169" s="24" t="s">
        <v>87</v>
      </c>
      <c r="C169" s="24">
        <v>2</v>
      </c>
      <c r="D169" s="24" t="s">
        <v>96</v>
      </c>
      <c r="E169" s="107" t="s">
        <v>5</v>
      </c>
      <c r="F169" s="29">
        <f t="shared" ref="F169:F172" si="54">8.9*6.5</f>
        <v>57.85</v>
      </c>
      <c r="G169" s="82" t="s">
        <v>205</v>
      </c>
      <c r="H169" s="121">
        <v>14000</v>
      </c>
      <c r="I169" s="122">
        <v>1</v>
      </c>
      <c r="J169" s="121">
        <f t="shared" si="48"/>
        <v>14000</v>
      </c>
      <c r="K169" s="122">
        <f t="shared" si="49"/>
        <v>242.00518582541054</v>
      </c>
      <c r="L169" s="281"/>
      <c r="M169" s="281"/>
      <c r="N169" s="2"/>
      <c r="O169" s="2"/>
      <c r="P169" s="2"/>
      <c r="Q169" s="178"/>
      <c r="R169" s="178"/>
      <c r="S169" s="2"/>
    </row>
    <row r="170" spans="1:19">
      <c r="A170" s="24">
        <f t="shared" si="43"/>
        <v>166</v>
      </c>
      <c r="B170" s="24" t="s">
        <v>87</v>
      </c>
      <c r="C170" s="24">
        <v>2</v>
      </c>
      <c r="D170" s="24" t="s">
        <v>97</v>
      </c>
      <c r="E170" s="107" t="s">
        <v>5</v>
      </c>
      <c r="F170" s="29">
        <f t="shared" si="54"/>
        <v>57.85</v>
      </c>
      <c r="G170" s="82" t="s">
        <v>205</v>
      </c>
      <c r="H170" s="121">
        <v>14000</v>
      </c>
      <c r="I170" s="122">
        <v>1</v>
      </c>
      <c r="J170" s="121">
        <f t="shared" si="48"/>
        <v>14000</v>
      </c>
      <c r="K170" s="122">
        <f t="shared" si="49"/>
        <v>242.00518582541054</v>
      </c>
      <c r="L170" s="281"/>
      <c r="M170" s="281"/>
      <c r="N170" s="2"/>
      <c r="O170" s="2"/>
      <c r="P170" s="2"/>
      <c r="Q170" s="178"/>
      <c r="R170" s="178"/>
      <c r="S170" s="2"/>
    </row>
    <row r="171" spans="1:19">
      <c r="A171" s="24">
        <f t="shared" si="43"/>
        <v>167</v>
      </c>
      <c r="B171" s="24" t="s">
        <v>87</v>
      </c>
      <c r="C171" s="24">
        <v>2</v>
      </c>
      <c r="D171" s="24">
        <v>203</v>
      </c>
      <c r="E171" s="107" t="s">
        <v>13</v>
      </c>
      <c r="F171" s="29">
        <f t="shared" si="54"/>
        <v>57.85</v>
      </c>
      <c r="G171" s="82" t="s">
        <v>205</v>
      </c>
      <c r="H171" s="121">
        <v>14000</v>
      </c>
      <c r="I171" s="122">
        <v>1</v>
      </c>
      <c r="J171" s="121">
        <f t="shared" si="48"/>
        <v>14000</v>
      </c>
      <c r="K171" s="122">
        <f t="shared" si="49"/>
        <v>242.00518582541054</v>
      </c>
      <c r="L171" s="281"/>
      <c r="M171" s="281"/>
      <c r="N171" s="2"/>
      <c r="O171" s="2"/>
      <c r="P171" s="2"/>
      <c r="Q171" s="178"/>
      <c r="R171" s="178"/>
      <c r="S171" s="2"/>
    </row>
    <row r="172" spans="1:19">
      <c r="A172" s="24">
        <f t="shared" si="43"/>
        <v>168</v>
      </c>
      <c r="B172" s="24" t="s">
        <v>87</v>
      </c>
      <c r="C172" s="24">
        <v>2</v>
      </c>
      <c r="D172" s="24">
        <f t="shared" ref="D172:D178" si="55">D171+1</f>
        <v>204</v>
      </c>
      <c r="E172" s="107" t="s">
        <v>13</v>
      </c>
      <c r="F172" s="29">
        <f t="shared" si="54"/>
        <v>57.85</v>
      </c>
      <c r="G172" s="82" t="s">
        <v>205</v>
      </c>
      <c r="H172" s="121">
        <v>14000</v>
      </c>
      <c r="I172" s="122">
        <v>1</v>
      </c>
      <c r="J172" s="121">
        <f t="shared" si="48"/>
        <v>14000</v>
      </c>
      <c r="K172" s="122">
        <f t="shared" si="49"/>
        <v>242.00518582541054</v>
      </c>
      <c r="L172" s="130">
        <f>SUM(J168:J172)</f>
        <v>84000</v>
      </c>
      <c r="M172" s="113" t="s">
        <v>181</v>
      </c>
      <c r="N172" s="2"/>
      <c r="O172" s="2"/>
      <c r="P172" s="2"/>
      <c r="Q172" s="178"/>
      <c r="R172" s="178"/>
      <c r="S172" s="2"/>
    </row>
    <row r="173" spans="1:19">
      <c r="A173" s="24">
        <f t="shared" si="43"/>
        <v>169</v>
      </c>
      <c r="B173" s="24" t="s">
        <v>87</v>
      </c>
      <c r="C173" s="24">
        <v>2</v>
      </c>
      <c r="D173" s="24">
        <f t="shared" si="55"/>
        <v>205</v>
      </c>
      <c r="E173" s="107" t="s">
        <v>4</v>
      </c>
      <c r="F173" s="29">
        <f t="shared" ref="F173:F178" si="56">4.65*6.5</f>
        <v>30.225000000000001</v>
      </c>
      <c r="G173" s="51" t="s">
        <v>206</v>
      </c>
      <c r="H173" s="87">
        <v>7100</v>
      </c>
      <c r="I173" s="95">
        <v>1</v>
      </c>
      <c r="J173" s="87">
        <f t="shared" si="48"/>
        <v>7100</v>
      </c>
      <c r="K173" s="95">
        <f t="shared" si="49"/>
        <v>234.90488006617036</v>
      </c>
      <c r="L173" s="282"/>
      <c r="M173" s="282"/>
      <c r="N173" s="2"/>
      <c r="O173" s="2"/>
      <c r="P173" s="2"/>
      <c r="Q173" s="178"/>
      <c r="R173" s="103" t="s">
        <v>163</v>
      </c>
      <c r="S173" s="2"/>
    </row>
    <row r="174" spans="1:19">
      <c r="A174" s="24">
        <f t="shared" si="43"/>
        <v>170</v>
      </c>
      <c r="B174" s="24" t="s">
        <v>87</v>
      </c>
      <c r="C174" s="24">
        <v>2</v>
      </c>
      <c r="D174" s="24">
        <f t="shared" si="55"/>
        <v>206</v>
      </c>
      <c r="E174" s="107" t="s">
        <v>4</v>
      </c>
      <c r="F174" s="29">
        <f t="shared" si="56"/>
        <v>30.225000000000001</v>
      </c>
      <c r="G174" s="51" t="s">
        <v>206</v>
      </c>
      <c r="H174" s="87">
        <v>7100</v>
      </c>
      <c r="I174" s="95">
        <v>1</v>
      </c>
      <c r="J174" s="87">
        <f t="shared" si="48"/>
        <v>7100</v>
      </c>
      <c r="K174" s="95">
        <f t="shared" si="49"/>
        <v>234.90488006617036</v>
      </c>
      <c r="L174" s="282"/>
      <c r="M174" s="282"/>
      <c r="N174" s="2"/>
      <c r="O174" s="2"/>
      <c r="P174" s="2"/>
      <c r="Q174" s="178"/>
      <c r="R174" s="103" t="s">
        <v>163</v>
      </c>
      <c r="S174" s="2"/>
    </row>
    <row r="175" spans="1:19">
      <c r="A175" s="24">
        <f t="shared" si="43"/>
        <v>171</v>
      </c>
      <c r="B175" s="24" t="s">
        <v>87</v>
      </c>
      <c r="C175" s="24">
        <v>2</v>
      </c>
      <c r="D175" s="24">
        <f t="shared" si="55"/>
        <v>207</v>
      </c>
      <c r="E175" s="107" t="s">
        <v>5</v>
      </c>
      <c r="F175" s="29">
        <f t="shared" si="56"/>
        <v>30.225000000000001</v>
      </c>
      <c r="G175" s="51" t="s">
        <v>206</v>
      </c>
      <c r="H175" s="87">
        <v>7100</v>
      </c>
      <c r="I175" s="95">
        <v>1</v>
      </c>
      <c r="J175" s="87">
        <f t="shared" si="48"/>
        <v>7100</v>
      </c>
      <c r="K175" s="95">
        <f t="shared" si="49"/>
        <v>234.90488006617036</v>
      </c>
      <c r="L175" s="282"/>
      <c r="M175" s="282"/>
      <c r="N175" s="2"/>
      <c r="O175" s="2"/>
      <c r="P175" s="2"/>
      <c r="Q175" s="178"/>
      <c r="R175" s="103" t="s">
        <v>163</v>
      </c>
      <c r="S175" s="2"/>
    </row>
    <row r="176" spans="1:19">
      <c r="A176" s="24">
        <f t="shared" si="43"/>
        <v>172</v>
      </c>
      <c r="B176" s="24" t="s">
        <v>87</v>
      </c>
      <c r="C176" s="24">
        <v>2</v>
      </c>
      <c r="D176" s="24">
        <f t="shared" si="55"/>
        <v>208</v>
      </c>
      <c r="E176" s="107" t="s">
        <v>4</v>
      </c>
      <c r="F176" s="29">
        <f t="shared" si="56"/>
        <v>30.225000000000001</v>
      </c>
      <c r="G176" s="51" t="s">
        <v>206</v>
      </c>
      <c r="H176" s="87">
        <v>7100</v>
      </c>
      <c r="I176" s="95">
        <v>1</v>
      </c>
      <c r="J176" s="87">
        <f t="shared" si="48"/>
        <v>7100</v>
      </c>
      <c r="K176" s="95">
        <f t="shared" si="49"/>
        <v>234.90488006617036</v>
      </c>
      <c r="L176" s="282"/>
      <c r="M176" s="282"/>
      <c r="N176" s="2"/>
      <c r="O176" s="2"/>
      <c r="P176" s="2"/>
      <c r="Q176" s="178"/>
      <c r="R176" s="103" t="s">
        <v>163</v>
      </c>
      <c r="S176" s="2"/>
    </row>
    <row r="177" spans="1:19">
      <c r="A177" s="24">
        <f t="shared" si="43"/>
        <v>173</v>
      </c>
      <c r="B177" s="24" t="s">
        <v>87</v>
      </c>
      <c r="C177" s="24">
        <v>2</v>
      </c>
      <c r="D177" s="24">
        <f t="shared" si="55"/>
        <v>209</v>
      </c>
      <c r="E177" s="107" t="s">
        <v>4</v>
      </c>
      <c r="F177" s="29">
        <f t="shared" si="56"/>
        <v>30.225000000000001</v>
      </c>
      <c r="G177" s="51" t="s">
        <v>206</v>
      </c>
      <c r="H177" s="87">
        <v>7100</v>
      </c>
      <c r="I177" s="95">
        <v>1</v>
      </c>
      <c r="J177" s="87">
        <f t="shared" si="48"/>
        <v>7100</v>
      </c>
      <c r="K177" s="95">
        <f t="shared" si="49"/>
        <v>234.90488006617036</v>
      </c>
      <c r="L177" s="282"/>
      <c r="M177" s="282"/>
      <c r="N177" s="2"/>
      <c r="O177" s="2"/>
      <c r="P177" s="2"/>
      <c r="Q177" s="178"/>
      <c r="R177" s="103" t="s">
        <v>163</v>
      </c>
      <c r="S177" s="2"/>
    </row>
    <row r="178" spans="1:19">
      <c r="A178" s="24">
        <f t="shared" si="43"/>
        <v>174</v>
      </c>
      <c r="B178" s="24" t="s">
        <v>87</v>
      </c>
      <c r="C178" s="24">
        <v>2</v>
      </c>
      <c r="D178" s="24">
        <f t="shared" si="55"/>
        <v>210</v>
      </c>
      <c r="E178" s="107" t="s">
        <v>5</v>
      </c>
      <c r="F178" s="29">
        <f t="shared" si="56"/>
        <v>30.225000000000001</v>
      </c>
      <c r="G178" s="51" t="s">
        <v>206</v>
      </c>
      <c r="H178" s="87">
        <v>7100</v>
      </c>
      <c r="I178" s="95">
        <v>1</v>
      </c>
      <c r="J178" s="87">
        <f t="shared" si="48"/>
        <v>7100</v>
      </c>
      <c r="K178" s="95">
        <f t="shared" si="49"/>
        <v>234.90488006617036</v>
      </c>
      <c r="L178" s="239">
        <f>SUM(J173:J178)</f>
        <v>42600</v>
      </c>
      <c r="M178" s="83" t="s">
        <v>185</v>
      </c>
      <c r="N178" s="2"/>
      <c r="O178" s="2"/>
      <c r="P178" s="2"/>
      <c r="Q178" s="178"/>
      <c r="R178" s="103" t="s">
        <v>163</v>
      </c>
      <c r="S178" s="2"/>
    </row>
    <row r="179" spans="1:19">
      <c r="A179" s="24">
        <f t="shared" si="43"/>
        <v>175</v>
      </c>
      <c r="B179" s="24" t="s">
        <v>87</v>
      </c>
      <c r="C179" s="24">
        <v>3</v>
      </c>
      <c r="D179" s="24">
        <v>301</v>
      </c>
      <c r="E179" s="107" t="s">
        <v>64</v>
      </c>
      <c r="F179" s="29">
        <f t="shared" ref="F179:F182" si="57">8.9*6.5</f>
        <v>57.85</v>
      </c>
      <c r="G179" s="48" t="s">
        <v>210</v>
      </c>
      <c r="H179" s="123">
        <v>14000</v>
      </c>
      <c r="I179" s="124">
        <v>1</v>
      </c>
      <c r="J179" s="123">
        <f t="shared" si="48"/>
        <v>14000</v>
      </c>
      <c r="K179" s="124">
        <f t="shared" si="49"/>
        <v>242.00518582541054</v>
      </c>
      <c r="L179" s="284"/>
      <c r="M179" s="284"/>
      <c r="N179" s="2"/>
      <c r="O179" s="2"/>
      <c r="P179" s="2"/>
      <c r="Q179" s="178"/>
      <c r="R179" s="178"/>
      <c r="S179" s="2"/>
    </row>
    <row r="180" spans="1:19">
      <c r="A180" s="24">
        <f t="shared" si="43"/>
        <v>176</v>
      </c>
      <c r="B180" s="24" t="s">
        <v>87</v>
      </c>
      <c r="C180" s="24">
        <v>3</v>
      </c>
      <c r="D180" s="24">
        <f t="shared" ref="D180:D189" si="58">D179+1</f>
        <v>302</v>
      </c>
      <c r="E180" s="107" t="s">
        <v>13</v>
      </c>
      <c r="F180" s="29">
        <f t="shared" si="57"/>
        <v>57.85</v>
      </c>
      <c r="G180" s="48" t="s">
        <v>210</v>
      </c>
      <c r="H180" s="123">
        <v>14000</v>
      </c>
      <c r="I180" s="124">
        <v>1</v>
      </c>
      <c r="J180" s="123">
        <f t="shared" si="48"/>
        <v>14000</v>
      </c>
      <c r="K180" s="124">
        <f t="shared" si="49"/>
        <v>242.00518582541054</v>
      </c>
      <c r="L180" s="284"/>
      <c r="M180" s="284"/>
      <c r="N180" s="2"/>
      <c r="O180" s="2"/>
      <c r="P180" s="2"/>
      <c r="Q180" s="178"/>
      <c r="R180" s="178"/>
      <c r="S180" s="2"/>
    </row>
    <row r="181" spans="1:19">
      <c r="A181" s="24">
        <f t="shared" si="43"/>
        <v>177</v>
      </c>
      <c r="B181" s="24" t="s">
        <v>87</v>
      </c>
      <c r="C181" s="24">
        <v>3</v>
      </c>
      <c r="D181" s="24">
        <f t="shared" si="58"/>
        <v>303</v>
      </c>
      <c r="E181" s="107" t="s">
        <v>13</v>
      </c>
      <c r="F181" s="29">
        <f t="shared" si="57"/>
        <v>57.85</v>
      </c>
      <c r="G181" s="48" t="s">
        <v>210</v>
      </c>
      <c r="H181" s="123">
        <v>14000</v>
      </c>
      <c r="I181" s="124">
        <v>1</v>
      </c>
      <c r="J181" s="123">
        <f t="shared" si="48"/>
        <v>14000</v>
      </c>
      <c r="K181" s="124">
        <f t="shared" si="49"/>
        <v>242.00518582541054</v>
      </c>
      <c r="L181" s="284"/>
      <c r="M181" s="284"/>
      <c r="N181" s="2"/>
      <c r="O181" s="2"/>
      <c r="P181" s="2"/>
      <c r="Q181" s="178"/>
      <c r="R181" s="178"/>
      <c r="S181" s="2"/>
    </row>
    <row r="182" spans="1:19">
      <c r="A182" s="24">
        <f t="shared" si="43"/>
        <v>178</v>
      </c>
      <c r="B182" s="24" t="s">
        <v>87</v>
      </c>
      <c r="C182" s="24">
        <v>3</v>
      </c>
      <c r="D182" s="24">
        <f t="shared" si="58"/>
        <v>304</v>
      </c>
      <c r="E182" s="107" t="s">
        <v>227</v>
      </c>
      <c r="F182" s="316">
        <f t="shared" si="57"/>
        <v>57.85</v>
      </c>
      <c r="G182" s="160" t="s">
        <v>116</v>
      </c>
      <c r="H182" s="145">
        <v>16000</v>
      </c>
      <c r="I182" s="178">
        <v>1</v>
      </c>
      <c r="J182" s="153">
        <f t="shared" si="48"/>
        <v>16000</v>
      </c>
      <c r="K182" s="126">
        <f t="shared" si="49"/>
        <v>276.57735522904062</v>
      </c>
      <c r="L182" s="284"/>
      <c r="M182" s="284"/>
      <c r="N182" s="42" t="s">
        <v>153</v>
      </c>
      <c r="O182" s="2"/>
      <c r="P182" s="2" t="s">
        <v>155</v>
      </c>
      <c r="Q182" s="178" t="s">
        <v>156</v>
      </c>
      <c r="R182" s="178"/>
      <c r="S182" s="2" t="s">
        <v>208</v>
      </c>
    </row>
    <row r="183" spans="1:19">
      <c r="A183" s="24">
        <f>A182+1</f>
        <v>179</v>
      </c>
      <c r="B183" s="24" t="s">
        <v>87</v>
      </c>
      <c r="C183" s="24">
        <v>3</v>
      </c>
      <c r="D183" s="24">
        <f>D182+1</f>
        <v>305</v>
      </c>
      <c r="E183" s="107" t="s">
        <v>225</v>
      </c>
      <c r="F183" s="317"/>
      <c r="G183" s="160" t="s">
        <v>116</v>
      </c>
      <c r="H183" s="145">
        <v>4000</v>
      </c>
      <c r="I183" s="178">
        <v>1</v>
      </c>
      <c r="J183" s="153">
        <f t="shared" si="48"/>
        <v>4000</v>
      </c>
      <c r="K183" s="126" t="e">
        <f t="shared" si="49"/>
        <v>#DIV/0!</v>
      </c>
      <c r="L183" s="284"/>
      <c r="M183" s="284"/>
      <c r="N183" s="42" t="s">
        <v>153</v>
      </c>
      <c r="O183" s="2"/>
      <c r="P183" s="2" t="s">
        <v>155</v>
      </c>
      <c r="Q183" s="178" t="s">
        <v>156</v>
      </c>
      <c r="R183" s="178"/>
      <c r="S183" s="2"/>
    </row>
    <row r="184" spans="1:19">
      <c r="A184" s="24">
        <f t="shared" ref="A184:A189" si="59">A183+1</f>
        <v>180</v>
      </c>
      <c r="B184" s="24" t="s">
        <v>87</v>
      </c>
      <c r="C184" s="24">
        <v>3</v>
      </c>
      <c r="D184" s="24">
        <f>D182+1</f>
        <v>305</v>
      </c>
      <c r="E184" s="107" t="s">
        <v>226</v>
      </c>
      <c r="F184" s="318">
        <f>8.9*13</f>
        <v>115.7</v>
      </c>
      <c r="G184" s="160" t="s">
        <v>116</v>
      </c>
      <c r="H184" s="145">
        <v>16000</v>
      </c>
      <c r="I184" s="178">
        <v>2</v>
      </c>
      <c r="J184" s="153">
        <f t="shared" si="48"/>
        <v>32000</v>
      </c>
      <c r="K184" s="126">
        <f t="shared" si="49"/>
        <v>276.57735522904062</v>
      </c>
      <c r="L184" s="240">
        <f>SUM(J179:J181)</f>
        <v>42000</v>
      </c>
      <c r="M184" s="85" t="s">
        <v>185</v>
      </c>
      <c r="N184" s="42" t="s">
        <v>153</v>
      </c>
      <c r="O184" s="2"/>
      <c r="P184" s="2" t="s">
        <v>155</v>
      </c>
      <c r="Q184" s="178" t="s">
        <v>156</v>
      </c>
      <c r="R184" s="178"/>
      <c r="S184" s="2" t="s">
        <v>209</v>
      </c>
    </row>
    <row r="185" spans="1:19">
      <c r="A185" s="24">
        <f t="shared" si="59"/>
        <v>181</v>
      </c>
      <c r="B185" s="24" t="s">
        <v>87</v>
      </c>
      <c r="C185" s="24">
        <v>3</v>
      </c>
      <c r="D185" s="24">
        <f t="shared" si="58"/>
        <v>306</v>
      </c>
      <c r="E185" s="107" t="s">
        <v>113</v>
      </c>
      <c r="F185" s="29">
        <f t="shared" ref="F185:F190" si="60">4.65*6.5</f>
        <v>30.225000000000001</v>
      </c>
      <c r="G185" s="62" t="s">
        <v>211</v>
      </c>
      <c r="H185" s="285">
        <v>7100</v>
      </c>
      <c r="I185" s="286">
        <v>1</v>
      </c>
      <c r="J185" s="89">
        <f t="shared" si="48"/>
        <v>7100</v>
      </c>
      <c r="K185" s="96">
        <f t="shared" si="49"/>
        <v>234.90488006617036</v>
      </c>
      <c r="L185" s="273"/>
      <c r="M185" s="273"/>
      <c r="N185" s="2"/>
      <c r="O185" s="1"/>
      <c r="P185" s="1"/>
      <c r="Q185" s="178"/>
      <c r="R185" s="103" t="s">
        <v>163</v>
      </c>
      <c r="S185" s="1"/>
    </row>
    <row r="186" spans="1:19">
      <c r="A186" s="24">
        <f t="shared" si="59"/>
        <v>182</v>
      </c>
      <c r="B186" s="24" t="s">
        <v>87</v>
      </c>
      <c r="C186" s="24">
        <v>3</v>
      </c>
      <c r="D186" s="24">
        <f t="shared" si="58"/>
        <v>307</v>
      </c>
      <c r="E186" s="107" t="s">
        <v>65</v>
      </c>
      <c r="F186" s="29">
        <f t="shared" si="60"/>
        <v>30.225000000000001</v>
      </c>
      <c r="G186" s="62" t="s">
        <v>211</v>
      </c>
      <c r="H186" s="285">
        <v>7100</v>
      </c>
      <c r="I186" s="286">
        <v>1</v>
      </c>
      <c r="J186" s="89">
        <f t="shared" si="48"/>
        <v>7100</v>
      </c>
      <c r="K186" s="96">
        <f t="shared" si="49"/>
        <v>234.90488006617036</v>
      </c>
      <c r="L186" s="273"/>
      <c r="M186" s="273"/>
      <c r="N186" s="2"/>
      <c r="O186" s="2"/>
      <c r="P186" s="2"/>
      <c r="Q186" s="178"/>
      <c r="R186" s="188" t="s">
        <v>166</v>
      </c>
      <c r="S186" s="2"/>
    </row>
    <row r="187" spans="1:19">
      <c r="A187" s="24">
        <f t="shared" si="59"/>
        <v>183</v>
      </c>
      <c r="B187" s="24" t="s">
        <v>87</v>
      </c>
      <c r="C187" s="24">
        <v>3</v>
      </c>
      <c r="D187" s="24">
        <f t="shared" si="58"/>
        <v>308</v>
      </c>
      <c r="E187" s="107" t="s">
        <v>31</v>
      </c>
      <c r="F187" s="29">
        <f t="shared" si="60"/>
        <v>30.225000000000001</v>
      </c>
      <c r="G187" s="62" t="s">
        <v>211</v>
      </c>
      <c r="H187" s="285">
        <v>7100</v>
      </c>
      <c r="I187" s="286">
        <v>1</v>
      </c>
      <c r="J187" s="89">
        <f t="shared" si="48"/>
        <v>7100</v>
      </c>
      <c r="K187" s="96">
        <f t="shared" si="49"/>
        <v>234.90488006617036</v>
      </c>
      <c r="L187" s="273"/>
      <c r="M187" s="273"/>
      <c r="N187" s="2"/>
      <c r="O187" s="2"/>
      <c r="P187" s="2"/>
      <c r="Q187" s="178"/>
      <c r="R187" s="103" t="s">
        <v>163</v>
      </c>
      <c r="S187" s="2"/>
    </row>
    <row r="188" spans="1:19">
      <c r="A188" s="24">
        <f t="shared" si="59"/>
        <v>184</v>
      </c>
      <c r="B188" s="24" t="s">
        <v>87</v>
      </c>
      <c r="C188" s="24">
        <v>3</v>
      </c>
      <c r="D188" s="24">
        <f t="shared" si="58"/>
        <v>309</v>
      </c>
      <c r="E188" s="107" t="s">
        <v>4</v>
      </c>
      <c r="F188" s="29">
        <f t="shared" si="60"/>
        <v>30.225000000000001</v>
      </c>
      <c r="G188" s="62" t="s">
        <v>211</v>
      </c>
      <c r="H188" s="285">
        <v>7100</v>
      </c>
      <c r="I188" s="286">
        <v>1</v>
      </c>
      <c r="J188" s="89">
        <f t="shared" si="48"/>
        <v>7100</v>
      </c>
      <c r="K188" s="96">
        <f t="shared" si="49"/>
        <v>234.90488006617036</v>
      </c>
      <c r="L188" s="273"/>
      <c r="M188" s="273"/>
      <c r="N188" s="2"/>
      <c r="O188" s="2"/>
      <c r="P188" s="2"/>
      <c r="Q188" s="178"/>
      <c r="R188" s="103" t="s">
        <v>163</v>
      </c>
      <c r="S188" s="2"/>
    </row>
    <row r="189" spans="1:19">
      <c r="A189" s="24">
        <f t="shared" si="59"/>
        <v>185</v>
      </c>
      <c r="B189" s="24" t="s">
        <v>87</v>
      </c>
      <c r="C189" s="24">
        <v>3</v>
      </c>
      <c r="D189" s="24">
        <f t="shared" si="58"/>
        <v>310</v>
      </c>
      <c r="E189" s="107" t="s">
        <v>4</v>
      </c>
      <c r="F189" s="29">
        <f t="shared" si="60"/>
        <v>30.225000000000001</v>
      </c>
      <c r="G189" s="62" t="s">
        <v>211</v>
      </c>
      <c r="H189" s="285">
        <v>7100</v>
      </c>
      <c r="I189" s="286">
        <v>1</v>
      </c>
      <c r="J189" s="89">
        <f t="shared" si="48"/>
        <v>7100</v>
      </c>
      <c r="K189" s="96">
        <f t="shared" si="49"/>
        <v>234.90488006617036</v>
      </c>
      <c r="L189" s="273"/>
      <c r="M189" s="273"/>
      <c r="N189" s="2"/>
      <c r="O189" s="2"/>
      <c r="P189" s="2"/>
      <c r="Q189" s="178"/>
      <c r="R189" s="103" t="s">
        <v>163</v>
      </c>
      <c r="S189" s="2"/>
    </row>
    <row r="190" spans="1:19" ht="14.25" thickBot="1">
      <c r="A190" s="35">
        <f>A189+1</f>
        <v>186</v>
      </c>
      <c r="B190" s="35" t="s">
        <v>87</v>
      </c>
      <c r="C190" s="35">
        <v>3</v>
      </c>
      <c r="D190" s="35">
        <f>D189+1</f>
        <v>311</v>
      </c>
      <c r="E190" s="174" t="s">
        <v>4</v>
      </c>
      <c r="F190" s="37">
        <f t="shared" si="60"/>
        <v>30.225000000000001</v>
      </c>
      <c r="G190" s="213" t="s">
        <v>211</v>
      </c>
      <c r="H190" s="287">
        <v>7100</v>
      </c>
      <c r="I190" s="288">
        <v>1</v>
      </c>
      <c r="J190" s="219">
        <f t="shared" si="48"/>
        <v>7100</v>
      </c>
      <c r="K190" s="253">
        <f t="shared" si="49"/>
        <v>234.90488006617036</v>
      </c>
      <c r="L190" s="254">
        <f>SUM(J185:J190)</f>
        <v>42600</v>
      </c>
      <c r="M190" s="220" t="s">
        <v>185</v>
      </c>
      <c r="N190" s="38"/>
      <c r="O190" s="38"/>
      <c r="P190" s="38"/>
      <c r="Q190" s="182"/>
      <c r="R190" s="103" t="s">
        <v>163</v>
      </c>
      <c r="S190" s="38"/>
    </row>
    <row r="191" spans="1:19" ht="16.5" customHeight="1" thickTop="1">
      <c r="A191" s="26"/>
      <c r="B191" s="26"/>
      <c r="C191" s="26"/>
      <c r="D191" s="26"/>
      <c r="E191" s="315"/>
      <c r="F191" s="31">
        <f>SUM(F5:F190)</f>
        <v>9793.7050000000381</v>
      </c>
    </row>
    <row r="214" spans="1:19" s="12" customFormat="1">
      <c r="A214" s="5"/>
      <c r="B214" s="5"/>
      <c r="C214" s="5"/>
      <c r="D214" s="5"/>
      <c r="E214" s="146"/>
      <c r="G214" s="165"/>
      <c r="H214" s="146"/>
      <c r="I214" s="32"/>
      <c r="J214" s="146"/>
      <c r="K214" s="32"/>
      <c r="L214" s="32"/>
      <c r="M214" s="32"/>
      <c r="N214" s="4"/>
      <c r="O214" s="4"/>
      <c r="P214" s="4"/>
      <c r="Q214" s="32"/>
      <c r="R214" s="32"/>
      <c r="S214" s="4"/>
    </row>
  </sheetData>
  <mergeCells count="9">
    <mergeCell ref="S3:S4"/>
    <mergeCell ref="N3:N4"/>
    <mergeCell ref="O3:O4"/>
    <mergeCell ref="P3:P4"/>
    <mergeCell ref="A3:A4"/>
    <mergeCell ref="B3:B4"/>
    <mergeCell ref="C3:C4"/>
    <mergeCell ref="D3:D4"/>
    <mergeCell ref="E3:E4"/>
  </mergeCells>
  <phoneticPr fontId="1"/>
  <printOptions horizontalCentered="1"/>
  <pageMargins left="0.70866141732283472" right="0.31496062992125984" top="0.59055118110236227" bottom="0.59055118110236227" header="0.31496062992125984" footer="0.31496062992125984"/>
  <pageSetup paperSize="9" fitToHeight="3" orientation="portrait" r:id="rId1"/>
  <rowBreaks count="5" manualBreakCount="5">
    <brk id="41" max="5" man="1"/>
    <brk id="73" max="5" man="1"/>
    <brk id="103" max="5" man="1"/>
    <brk id="128" max="5" man="1"/>
    <brk id="153" max="5" man="1"/>
  </rowBreaks>
  <colBreaks count="1" manualBreakCount="1">
    <brk id="13" max="20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view="pageBreakPreview" zoomScaleNormal="100" zoomScaleSheetLayoutView="100" workbookViewId="0">
      <pane xSplit="5" ySplit="4" topLeftCell="F11" activePane="bottomRight" state="frozen"/>
      <selection pane="topRight" activeCell="F1" sqref="F1"/>
      <selection pane="bottomLeft" activeCell="A5" sqref="A5"/>
      <selection pane="bottomRight" activeCell="V22" sqref="V22"/>
    </sheetView>
  </sheetViews>
  <sheetFormatPr defaultRowHeight="13.5"/>
  <cols>
    <col min="1" max="4" width="5.625" style="5" customWidth="1"/>
    <col min="5" max="5" width="30" style="4" customWidth="1"/>
    <col min="6" max="6" width="11.25" style="12" customWidth="1"/>
    <col min="7" max="7" width="10" style="165" hidden="1" customWidth="1"/>
    <col min="8" max="8" width="10" style="146" hidden="1" customWidth="1"/>
    <col min="9" max="9" width="7.5" style="32" hidden="1" customWidth="1"/>
    <col min="10" max="10" width="8.75" style="146" hidden="1" customWidth="1"/>
    <col min="11" max="11" width="8.75" style="32" hidden="1" customWidth="1"/>
    <col min="12" max="13" width="10" style="32" hidden="1" customWidth="1"/>
    <col min="14" max="16" width="9" style="4" hidden="1" customWidth="1"/>
    <col min="17" max="17" width="11.375" style="32" hidden="1" customWidth="1"/>
    <col min="18" max="18" width="9" style="32" hidden="1" customWidth="1"/>
    <col min="19" max="19" width="9" style="4" hidden="1" customWidth="1"/>
    <col min="20" max="20" width="0" style="4" hidden="1" customWidth="1"/>
    <col min="21" max="16384" width="9" style="4"/>
  </cols>
  <sheetData>
    <row r="1" spans="1:19">
      <c r="A1" s="3" t="s">
        <v>230</v>
      </c>
    </row>
    <row r="2" spans="1:19">
      <c r="A2" s="13"/>
      <c r="D2" s="3"/>
      <c r="E2" s="5"/>
      <c r="F2" s="14"/>
    </row>
    <row r="3" spans="1:19" ht="13.5" customHeight="1">
      <c r="A3" s="323" t="s">
        <v>7</v>
      </c>
      <c r="B3" s="323" t="s">
        <v>0</v>
      </c>
      <c r="C3" s="323" t="s">
        <v>1</v>
      </c>
      <c r="D3" s="323" t="s">
        <v>104</v>
      </c>
      <c r="E3" s="323" t="s">
        <v>6</v>
      </c>
      <c r="F3" s="27" t="s">
        <v>2</v>
      </c>
      <c r="G3" s="46" t="s">
        <v>121</v>
      </c>
      <c r="H3" s="101" t="s">
        <v>216</v>
      </c>
      <c r="I3" s="46" t="s">
        <v>8</v>
      </c>
      <c r="J3" s="101" t="s">
        <v>10</v>
      </c>
      <c r="K3" s="46"/>
      <c r="L3" s="147" t="s">
        <v>139</v>
      </c>
      <c r="M3" s="46" t="s">
        <v>11</v>
      </c>
      <c r="N3" s="321" t="s">
        <v>118</v>
      </c>
      <c r="O3" s="319" t="s">
        <v>143</v>
      </c>
      <c r="P3" s="319" t="s">
        <v>115</v>
      </c>
      <c r="Q3" s="46" t="s">
        <v>140</v>
      </c>
      <c r="R3" s="46" t="s">
        <v>164</v>
      </c>
      <c r="S3" s="319" t="s">
        <v>144</v>
      </c>
    </row>
    <row r="4" spans="1:19" ht="14.25" thickBot="1">
      <c r="A4" s="324"/>
      <c r="B4" s="324"/>
      <c r="C4" s="324"/>
      <c r="D4" s="324"/>
      <c r="E4" s="324"/>
      <c r="F4" s="28"/>
      <c r="G4" s="47"/>
      <c r="H4" s="148" t="s">
        <v>137</v>
      </c>
      <c r="I4" s="148" t="s">
        <v>142</v>
      </c>
      <c r="J4" s="148" t="s">
        <v>137</v>
      </c>
      <c r="K4" s="47" t="s">
        <v>141</v>
      </c>
      <c r="L4" s="149" t="s">
        <v>138</v>
      </c>
      <c r="M4" s="47"/>
      <c r="N4" s="322"/>
      <c r="O4" s="320"/>
      <c r="P4" s="320"/>
      <c r="Q4" s="47" t="s">
        <v>150</v>
      </c>
      <c r="R4" s="47" t="s">
        <v>163</v>
      </c>
      <c r="S4" s="320"/>
    </row>
    <row r="5" spans="1:19" ht="14.25" thickTop="1">
      <c r="A5" s="276">
        <v>1</v>
      </c>
      <c r="B5" s="276" t="s">
        <v>90</v>
      </c>
      <c r="C5" s="276">
        <v>1</v>
      </c>
      <c r="D5" s="276" t="s">
        <v>18</v>
      </c>
      <c r="E5" s="33" t="s">
        <v>67</v>
      </c>
      <c r="F5" s="277">
        <f>10.8*10.8-(3.8*3.8+3.8*3.8)</f>
        <v>87.760000000000019</v>
      </c>
      <c r="G5" s="309" t="s">
        <v>217</v>
      </c>
      <c r="H5" s="305">
        <v>16000</v>
      </c>
      <c r="I5" s="291">
        <v>2</v>
      </c>
      <c r="J5" s="226">
        <f t="shared" ref="J5:J16" si="0">H5*I5</f>
        <v>32000</v>
      </c>
      <c r="K5" s="227">
        <f t="shared" ref="K5:K22" si="1">J5/F5</f>
        <v>364.63081130355505</v>
      </c>
      <c r="L5" s="292">
        <f>J5</f>
        <v>32000</v>
      </c>
      <c r="M5" s="115" t="s">
        <v>184</v>
      </c>
      <c r="N5" s="44" t="s">
        <v>117</v>
      </c>
      <c r="O5" s="8"/>
      <c r="P5" s="8" t="s">
        <v>158</v>
      </c>
      <c r="Q5" s="181" t="s">
        <v>223</v>
      </c>
      <c r="R5" s="191" t="s">
        <v>166</v>
      </c>
      <c r="S5" s="8" t="s">
        <v>208</v>
      </c>
    </row>
    <row r="6" spans="1:19">
      <c r="A6" s="24">
        <f>A5+1</f>
        <v>2</v>
      </c>
      <c r="B6" s="24" t="s">
        <v>89</v>
      </c>
      <c r="C6" s="24">
        <v>1</v>
      </c>
      <c r="D6" s="24" t="s">
        <v>17</v>
      </c>
      <c r="E6" s="18" t="s">
        <v>68</v>
      </c>
      <c r="F6" s="29">
        <f>10.8*5.4</f>
        <v>58.320000000000007</v>
      </c>
      <c r="G6" s="310" t="s">
        <v>218</v>
      </c>
      <c r="H6" s="306">
        <v>14000</v>
      </c>
      <c r="I6" s="293">
        <v>1</v>
      </c>
      <c r="J6" s="121">
        <f>H6*I6</f>
        <v>14000</v>
      </c>
      <c r="K6" s="122">
        <f t="shared" si="1"/>
        <v>240.05486968449929</v>
      </c>
      <c r="L6" s="294"/>
      <c r="M6" s="294"/>
      <c r="N6" s="42" t="s">
        <v>117</v>
      </c>
      <c r="O6" s="2"/>
      <c r="P6" s="2" t="s">
        <v>158</v>
      </c>
      <c r="Q6" s="178" t="s">
        <v>223</v>
      </c>
      <c r="R6" s="188" t="s">
        <v>166</v>
      </c>
      <c r="S6" s="7" t="s">
        <v>207</v>
      </c>
    </row>
    <row r="7" spans="1:19">
      <c r="A7" s="24">
        <f t="shared" ref="A7:A22" si="2">A6+1</f>
        <v>3</v>
      </c>
      <c r="B7" s="24" t="s">
        <v>89</v>
      </c>
      <c r="C7" s="24">
        <v>1</v>
      </c>
      <c r="D7" s="24" t="s">
        <v>17</v>
      </c>
      <c r="E7" s="18" t="s">
        <v>69</v>
      </c>
      <c r="F7" s="29">
        <f>10.8*5.4</f>
        <v>58.320000000000007</v>
      </c>
      <c r="G7" s="310" t="s">
        <v>218</v>
      </c>
      <c r="H7" s="307">
        <v>14000</v>
      </c>
      <c r="I7" s="293">
        <v>1</v>
      </c>
      <c r="J7" s="121">
        <f>H6*I7</f>
        <v>14000</v>
      </c>
      <c r="K7" s="122">
        <f t="shared" si="1"/>
        <v>240.05486968449929</v>
      </c>
      <c r="L7" s="225">
        <f>SUM(J6:J7)</f>
        <v>28000</v>
      </c>
      <c r="M7" s="113" t="s">
        <v>184</v>
      </c>
      <c r="N7" s="42" t="s">
        <v>117</v>
      </c>
      <c r="O7" s="2"/>
      <c r="P7" s="2" t="s">
        <v>158</v>
      </c>
      <c r="Q7" s="178" t="s">
        <v>223</v>
      </c>
      <c r="R7" s="188" t="s">
        <v>166</v>
      </c>
      <c r="S7" s="9" t="s">
        <v>212</v>
      </c>
    </row>
    <row r="8" spans="1:19">
      <c r="A8" s="24">
        <f t="shared" si="2"/>
        <v>4</v>
      </c>
      <c r="B8" s="24" t="s">
        <v>89</v>
      </c>
      <c r="C8" s="24">
        <v>1</v>
      </c>
      <c r="D8" s="24" t="s">
        <v>17</v>
      </c>
      <c r="E8" s="18" t="s">
        <v>58</v>
      </c>
      <c r="F8" s="29">
        <f>6.3*6.5</f>
        <v>40.949999999999996</v>
      </c>
      <c r="G8" s="199" t="s">
        <v>116</v>
      </c>
      <c r="H8" s="145">
        <v>11200</v>
      </c>
      <c r="I8" s="178">
        <v>1</v>
      </c>
      <c r="J8" s="153">
        <f t="shared" si="0"/>
        <v>11200</v>
      </c>
      <c r="K8" s="126">
        <f t="shared" si="1"/>
        <v>273.50427350427356</v>
      </c>
      <c r="L8" s="178"/>
      <c r="M8" s="178"/>
      <c r="N8" s="42" t="s">
        <v>117</v>
      </c>
      <c r="O8" s="2"/>
      <c r="P8" s="2" t="s">
        <v>158</v>
      </c>
      <c r="Q8" s="178" t="s">
        <v>223</v>
      </c>
      <c r="R8" s="178" t="s">
        <v>169</v>
      </c>
      <c r="S8" s="2"/>
    </row>
    <row r="9" spans="1:19">
      <c r="A9" s="24">
        <f t="shared" si="2"/>
        <v>5</v>
      </c>
      <c r="B9" s="24" t="s">
        <v>89</v>
      </c>
      <c r="C9" s="24">
        <v>1</v>
      </c>
      <c r="D9" s="24" t="s">
        <v>17</v>
      </c>
      <c r="E9" s="18" t="s">
        <v>70</v>
      </c>
      <c r="F9" s="29">
        <f>6.3*5.8</f>
        <v>36.54</v>
      </c>
      <c r="G9" s="199" t="s">
        <v>116</v>
      </c>
      <c r="H9" s="145">
        <v>14000</v>
      </c>
      <c r="I9" s="178">
        <v>1</v>
      </c>
      <c r="J9" s="153">
        <f t="shared" si="0"/>
        <v>14000</v>
      </c>
      <c r="K9" s="126">
        <f t="shared" si="1"/>
        <v>383.14176245210729</v>
      </c>
      <c r="L9" s="178"/>
      <c r="M9" s="178"/>
      <c r="N9" s="42" t="s">
        <v>117</v>
      </c>
      <c r="O9" s="2"/>
      <c r="P9" s="2" t="s">
        <v>158</v>
      </c>
      <c r="Q9" s="178" t="s">
        <v>223</v>
      </c>
      <c r="R9" s="103" t="s">
        <v>163</v>
      </c>
      <c r="S9" s="2"/>
    </row>
    <row r="10" spans="1:19">
      <c r="A10" s="24">
        <f t="shared" si="2"/>
        <v>6</v>
      </c>
      <c r="B10" s="24" t="s">
        <v>89</v>
      </c>
      <c r="C10" s="24">
        <v>1</v>
      </c>
      <c r="D10" s="24" t="s">
        <v>17</v>
      </c>
      <c r="E10" s="18" t="s">
        <v>100</v>
      </c>
      <c r="F10" s="29">
        <f>3.9*3.7</f>
        <v>14.43</v>
      </c>
      <c r="G10" s="199" t="s">
        <v>116</v>
      </c>
      <c r="H10" s="145">
        <v>7100</v>
      </c>
      <c r="I10" s="178">
        <v>1</v>
      </c>
      <c r="J10" s="153">
        <f t="shared" si="0"/>
        <v>7100</v>
      </c>
      <c r="K10" s="126">
        <f t="shared" si="1"/>
        <v>492.03049203049204</v>
      </c>
      <c r="L10" s="178"/>
      <c r="M10" s="178"/>
      <c r="N10" s="42" t="s">
        <v>117</v>
      </c>
      <c r="O10" s="2"/>
      <c r="P10" s="2" t="s">
        <v>158</v>
      </c>
      <c r="Q10" s="178" t="s">
        <v>223</v>
      </c>
      <c r="R10" s="103" t="s">
        <v>163</v>
      </c>
      <c r="S10" s="2"/>
    </row>
    <row r="11" spans="1:19">
      <c r="A11" s="24">
        <f t="shared" si="2"/>
        <v>7</v>
      </c>
      <c r="B11" s="24" t="s">
        <v>89</v>
      </c>
      <c r="C11" s="24">
        <v>1</v>
      </c>
      <c r="D11" s="24" t="s">
        <v>17</v>
      </c>
      <c r="E11" s="18" t="s">
        <v>19</v>
      </c>
      <c r="F11" s="29">
        <f>5.5*9.8</f>
        <v>53.900000000000006</v>
      </c>
      <c r="G11" s="199" t="s">
        <v>116</v>
      </c>
      <c r="H11" s="145">
        <v>16000</v>
      </c>
      <c r="I11" s="178">
        <v>1</v>
      </c>
      <c r="J11" s="153">
        <f t="shared" si="0"/>
        <v>16000</v>
      </c>
      <c r="K11" s="126">
        <f t="shared" si="1"/>
        <v>296.84601113172539</v>
      </c>
      <c r="L11" s="178"/>
      <c r="M11" s="178"/>
      <c r="N11" s="42" t="s">
        <v>117</v>
      </c>
      <c r="O11" s="2"/>
      <c r="P11" s="2" t="s">
        <v>158</v>
      </c>
      <c r="Q11" s="178" t="s">
        <v>223</v>
      </c>
      <c r="R11" s="188" t="s">
        <v>166</v>
      </c>
      <c r="S11" s="2" t="s">
        <v>215</v>
      </c>
    </row>
    <row r="12" spans="1:19">
      <c r="A12" s="24">
        <f t="shared" si="2"/>
        <v>8</v>
      </c>
      <c r="B12" s="24" t="s">
        <v>89</v>
      </c>
      <c r="C12" s="24">
        <v>2</v>
      </c>
      <c r="D12" s="24" t="s">
        <v>17</v>
      </c>
      <c r="E12" s="18" t="s">
        <v>173</v>
      </c>
      <c r="F12" s="327">
        <f>10*14.7</f>
        <v>147</v>
      </c>
      <c r="G12" s="51" t="s">
        <v>219</v>
      </c>
      <c r="H12" s="143">
        <v>9000</v>
      </c>
      <c r="I12" s="295">
        <v>3</v>
      </c>
      <c r="J12" s="87">
        <f t="shared" si="0"/>
        <v>27000</v>
      </c>
      <c r="K12" s="95">
        <f>J12/(F12*0.5)</f>
        <v>367.34693877551018</v>
      </c>
      <c r="L12" s="296">
        <f>J12</f>
        <v>27000</v>
      </c>
      <c r="M12" s="290" t="s">
        <v>184</v>
      </c>
      <c r="N12" s="42" t="s">
        <v>117</v>
      </c>
      <c r="O12" s="2"/>
      <c r="P12" s="2" t="s">
        <v>158</v>
      </c>
      <c r="Q12" s="178" t="s">
        <v>223</v>
      </c>
      <c r="R12" s="188" t="s">
        <v>166</v>
      </c>
      <c r="S12" s="2" t="s">
        <v>213</v>
      </c>
    </row>
    <row r="13" spans="1:19">
      <c r="A13" s="24">
        <f t="shared" si="2"/>
        <v>9</v>
      </c>
      <c r="B13" s="24" t="s">
        <v>89</v>
      </c>
      <c r="C13" s="24">
        <v>2</v>
      </c>
      <c r="D13" s="24" t="s">
        <v>17</v>
      </c>
      <c r="E13" s="18" t="s">
        <v>174</v>
      </c>
      <c r="F13" s="328"/>
      <c r="G13" s="48" t="s">
        <v>220</v>
      </c>
      <c r="H13" s="142">
        <v>9000</v>
      </c>
      <c r="I13" s="297">
        <v>3</v>
      </c>
      <c r="J13" s="123">
        <f t="shared" si="0"/>
        <v>27000</v>
      </c>
      <c r="K13" s="124">
        <f>J13/(F12*0.5)</f>
        <v>367.34693877551018</v>
      </c>
      <c r="L13" s="298">
        <f>J13</f>
        <v>27000</v>
      </c>
      <c r="M13" s="299" t="s">
        <v>184</v>
      </c>
      <c r="N13" s="42" t="s">
        <v>114</v>
      </c>
      <c r="O13" s="2"/>
      <c r="P13" s="2" t="s">
        <v>158</v>
      </c>
      <c r="Q13" s="178" t="s">
        <v>223</v>
      </c>
      <c r="R13" s="188" t="s">
        <v>166</v>
      </c>
      <c r="S13" s="2" t="s">
        <v>213</v>
      </c>
    </row>
    <row r="14" spans="1:19">
      <c r="A14" s="24">
        <f>A13+1</f>
        <v>10</v>
      </c>
      <c r="B14" s="24" t="s">
        <v>89</v>
      </c>
      <c r="C14" s="24">
        <v>2</v>
      </c>
      <c r="D14" s="24" t="s">
        <v>17</v>
      </c>
      <c r="E14" s="18" t="s">
        <v>16</v>
      </c>
      <c r="F14" s="29">
        <f>5.7*4.85</f>
        <v>27.645</v>
      </c>
      <c r="G14" s="199" t="s">
        <v>116</v>
      </c>
      <c r="H14" s="145">
        <v>14000</v>
      </c>
      <c r="I14" s="178">
        <v>1</v>
      </c>
      <c r="J14" s="153">
        <f t="shared" si="0"/>
        <v>14000</v>
      </c>
      <c r="K14" s="126">
        <f t="shared" si="1"/>
        <v>506.42069090251402</v>
      </c>
      <c r="L14" s="178"/>
      <c r="M14" s="178"/>
      <c r="N14" s="42" t="s">
        <v>117</v>
      </c>
      <c r="O14" s="2"/>
      <c r="P14" s="2" t="s">
        <v>158</v>
      </c>
      <c r="Q14" s="178" t="s">
        <v>223</v>
      </c>
      <c r="R14" s="188" t="s">
        <v>166</v>
      </c>
      <c r="S14" s="2"/>
    </row>
    <row r="15" spans="1:19">
      <c r="A15" s="275">
        <f t="shared" si="2"/>
        <v>11</v>
      </c>
      <c r="B15" s="275" t="s">
        <v>89</v>
      </c>
      <c r="C15" s="275">
        <v>2</v>
      </c>
      <c r="D15" s="275" t="s">
        <v>17</v>
      </c>
      <c r="E15" s="19" t="s">
        <v>171</v>
      </c>
      <c r="F15" s="327">
        <f>10*17.6</f>
        <v>176</v>
      </c>
      <c r="G15" s="62" t="s">
        <v>221</v>
      </c>
      <c r="H15" s="285">
        <v>8000</v>
      </c>
      <c r="I15" s="286">
        <v>4</v>
      </c>
      <c r="J15" s="89">
        <f t="shared" si="0"/>
        <v>32000</v>
      </c>
      <c r="K15" s="96">
        <f>J15/(F15*0.5)</f>
        <v>363.63636363636363</v>
      </c>
      <c r="L15" s="300">
        <f>J15</f>
        <v>32000</v>
      </c>
      <c r="M15" s="301" t="s">
        <v>184</v>
      </c>
      <c r="N15" s="42" t="s">
        <v>117</v>
      </c>
      <c r="O15" s="2"/>
      <c r="P15" s="2" t="s">
        <v>158</v>
      </c>
      <c r="Q15" s="178" t="s">
        <v>223</v>
      </c>
      <c r="R15" s="103" t="s">
        <v>163</v>
      </c>
      <c r="S15" s="2" t="s">
        <v>214</v>
      </c>
    </row>
    <row r="16" spans="1:19">
      <c r="A16" s="24">
        <f>A15+1</f>
        <v>12</v>
      </c>
      <c r="B16" s="24" t="s">
        <v>89</v>
      </c>
      <c r="C16" s="275">
        <v>2</v>
      </c>
      <c r="D16" s="275" t="s">
        <v>17</v>
      </c>
      <c r="E16" s="19" t="s">
        <v>172</v>
      </c>
      <c r="F16" s="328"/>
      <c r="G16" s="68" t="s">
        <v>222</v>
      </c>
      <c r="H16" s="308">
        <v>8000</v>
      </c>
      <c r="I16" s="302">
        <v>4</v>
      </c>
      <c r="J16" s="119">
        <f t="shared" si="0"/>
        <v>32000</v>
      </c>
      <c r="K16" s="120">
        <f>J16/(F15*0.5)</f>
        <v>363.63636363636363</v>
      </c>
      <c r="L16" s="303">
        <f>J16</f>
        <v>32000</v>
      </c>
      <c r="M16" s="304" t="s">
        <v>184</v>
      </c>
      <c r="N16" s="42" t="s">
        <v>114</v>
      </c>
      <c r="O16" s="2"/>
      <c r="P16" s="2" t="s">
        <v>158</v>
      </c>
      <c r="Q16" s="178" t="s">
        <v>223</v>
      </c>
      <c r="R16" s="103" t="s">
        <v>163</v>
      </c>
      <c r="S16" s="2" t="s">
        <v>214</v>
      </c>
    </row>
    <row r="17" spans="1:19">
      <c r="A17" s="24">
        <f>A16+1</f>
        <v>13</v>
      </c>
      <c r="B17" s="24" t="s">
        <v>89</v>
      </c>
      <c r="C17" s="24">
        <v>1</v>
      </c>
      <c r="D17" s="24" t="s">
        <v>17</v>
      </c>
      <c r="E17" s="18" t="s">
        <v>74</v>
      </c>
      <c r="F17" s="29">
        <f>7.8*12-(1.8*5+2.5*7.8)</f>
        <v>65.099999999999994</v>
      </c>
      <c r="G17" s="199" t="s">
        <v>116</v>
      </c>
      <c r="H17" s="145">
        <v>28000</v>
      </c>
      <c r="I17" s="178">
        <v>1</v>
      </c>
      <c r="J17" s="153">
        <f t="shared" ref="J17:J22" si="3">H17*I17</f>
        <v>28000</v>
      </c>
      <c r="K17" s="126">
        <f t="shared" si="1"/>
        <v>430.10752688172045</v>
      </c>
      <c r="L17" s="178"/>
      <c r="M17" s="178"/>
      <c r="N17" s="42" t="s">
        <v>117</v>
      </c>
      <c r="O17" s="2"/>
      <c r="P17" s="2" t="s">
        <v>158</v>
      </c>
      <c r="Q17" s="178" t="s">
        <v>223</v>
      </c>
      <c r="R17" s="188" t="s">
        <v>166</v>
      </c>
      <c r="S17" s="2"/>
    </row>
    <row r="18" spans="1:19">
      <c r="A18" s="24">
        <f t="shared" si="2"/>
        <v>14</v>
      </c>
      <c r="B18" s="24" t="s">
        <v>89</v>
      </c>
      <c r="C18" s="24">
        <v>1</v>
      </c>
      <c r="D18" s="24" t="s">
        <v>17</v>
      </c>
      <c r="E18" s="107" t="s">
        <v>168</v>
      </c>
      <c r="F18" s="29">
        <f>6.2*7+4*8</f>
        <v>75.400000000000006</v>
      </c>
      <c r="G18" s="199" t="s">
        <v>116</v>
      </c>
      <c r="H18" s="145">
        <v>28000</v>
      </c>
      <c r="I18" s="178">
        <v>1</v>
      </c>
      <c r="J18" s="153">
        <f t="shared" si="3"/>
        <v>28000</v>
      </c>
      <c r="K18" s="126">
        <f t="shared" si="1"/>
        <v>371.35278514588856</v>
      </c>
      <c r="L18" s="178"/>
      <c r="M18" s="178"/>
      <c r="N18" s="42" t="s">
        <v>117</v>
      </c>
      <c r="O18" s="2"/>
      <c r="P18" s="2" t="s">
        <v>158</v>
      </c>
      <c r="Q18" s="178" t="s">
        <v>223</v>
      </c>
      <c r="R18" s="188" t="s">
        <v>166</v>
      </c>
      <c r="S18" s="2"/>
    </row>
    <row r="19" spans="1:19">
      <c r="A19" s="24">
        <f t="shared" si="2"/>
        <v>15</v>
      </c>
      <c r="B19" s="24" t="s">
        <v>89</v>
      </c>
      <c r="C19" s="24">
        <v>1</v>
      </c>
      <c r="D19" s="24" t="s">
        <v>17</v>
      </c>
      <c r="E19" s="18" t="s">
        <v>75</v>
      </c>
      <c r="F19" s="29">
        <f>4.1*5</f>
        <v>20.5</v>
      </c>
      <c r="G19" s="199" t="s">
        <v>116</v>
      </c>
      <c r="H19" s="145">
        <v>14000</v>
      </c>
      <c r="I19" s="178">
        <v>1</v>
      </c>
      <c r="J19" s="153">
        <f t="shared" si="3"/>
        <v>14000</v>
      </c>
      <c r="K19" s="126">
        <f t="shared" si="1"/>
        <v>682.92682926829264</v>
      </c>
      <c r="L19" s="178"/>
      <c r="M19" s="178"/>
      <c r="N19" s="42" t="s">
        <v>117</v>
      </c>
      <c r="O19" s="2"/>
      <c r="P19" s="2" t="s">
        <v>158</v>
      </c>
      <c r="Q19" s="178" t="s">
        <v>223</v>
      </c>
      <c r="R19" s="178" t="s">
        <v>169</v>
      </c>
      <c r="S19" s="2"/>
    </row>
    <row r="20" spans="1:19">
      <c r="A20" s="24">
        <f>A19+1</f>
        <v>16</v>
      </c>
      <c r="B20" s="24" t="s">
        <v>89</v>
      </c>
      <c r="C20" s="24">
        <v>1</v>
      </c>
      <c r="D20" s="24" t="s">
        <v>17</v>
      </c>
      <c r="E20" s="18" t="s">
        <v>73</v>
      </c>
      <c r="F20" s="29">
        <f>9.6*5.4</f>
        <v>51.84</v>
      </c>
      <c r="G20" s="199" t="s">
        <v>116</v>
      </c>
      <c r="H20" s="145">
        <v>28000</v>
      </c>
      <c r="I20" s="178">
        <v>1</v>
      </c>
      <c r="J20" s="153">
        <f t="shared" si="3"/>
        <v>28000</v>
      </c>
      <c r="K20" s="126">
        <f t="shared" si="1"/>
        <v>540.12345679012344</v>
      </c>
      <c r="L20" s="178"/>
      <c r="M20" s="178"/>
      <c r="N20" s="42" t="s">
        <v>117</v>
      </c>
      <c r="O20" s="2"/>
      <c r="P20" s="2" t="s">
        <v>158</v>
      </c>
      <c r="Q20" s="178" t="s">
        <v>223</v>
      </c>
      <c r="R20" s="188" t="s">
        <v>166</v>
      </c>
      <c r="S20" s="2"/>
    </row>
    <row r="21" spans="1:19">
      <c r="A21" s="275">
        <f t="shared" si="2"/>
        <v>17</v>
      </c>
      <c r="B21" s="275" t="s">
        <v>89</v>
      </c>
      <c r="C21" s="275">
        <v>1</v>
      </c>
      <c r="D21" s="275" t="s">
        <v>17</v>
      </c>
      <c r="E21" s="18" t="s">
        <v>72</v>
      </c>
      <c r="F21" s="29">
        <f>9.6*4.8</f>
        <v>46.08</v>
      </c>
      <c r="G21" s="199" t="s">
        <v>116</v>
      </c>
      <c r="H21" s="145">
        <v>28000</v>
      </c>
      <c r="I21" s="178">
        <v>1</v>
      </c>
      <c r="J21" s="153">
        <f t="shared" si="3"/>
        <v>28000</v>
      </c>
      <c r="K21" s="126">
        <f t="shared" si="1"/>
        <v>607.63888888888891</v>
      </c>
      <c r="L21" s="178"/>
      <c r="M21" s="178"/>
      <c r="N21" s="42" t="s">
        <v>117</v>
      </c>
      <c r="O21" s="2"/>
      <c r="P21" s="2" t="s">
        <v>158</v>
      </c>
      <c r="Q21" s="178" t="s">
        <v>223</v>
      </c>
      <c r="R21" s="103" t="s">
        <v>163</v>
      </c>
      <c r="S21" s="2"/>
    </row>
    <row r="22" spans="1:19">
      <c r="A22" s="24">
        <f t="shared" si="2"/>
        <v>18</v>
      </c>
      <c r="B22" s="24" t="s">
        <v>89</v>
      </c>
      <c r="C22" s="24">
        <v>1</v>
      </c>
      <c r="D22" s="24" t="s">
        <v>17</v>
      </c>
      <c r="E22" s="18" t="s">
        <v>71</v>
      </c>
      <c r="F22" s="29">
        <f>9.6*5.4</f>
        <v>51.84</v>
      </c>
      <c r="G22" s="199" t="s">
        <v>116</v>
      </c>
      <c r="H22" s="283">
        <v>28000</v>
      </c>
      <c r="I22" s="178">
        <v>1</v>
      </c>
      <c r="J22" s="153">
        <f t="shared" si="3"/>
        <v>28000</v>
      </c>
      <c r="K22" s="126">
        <f t="shared" si="1"/>
        <v>540.12345679012344</v>
      </c>
      <c r="L22" s="178"/>
      <c r="M22" s="178"/>
      <c r="N22" s="42" t="s">
        <v>117</v>
      </c>
      <c r="O22" s="2"/>
      <c r="P22" s="2"/>
      <c r="Q22" s="178" t="s">
        <v>223</v>
      </c>
      <c r="R22" s="188" t="s">
        <v>166</v>
      </c>
      <c r="S22" s="2"/>
    </row>
    <row r="23" spans="1:19" ht="16.5" customHeight="1">
      <c r="A23" s="26"/>
      <c r="B23" s="26"/>
      <c r="C23" s="26"/>
      <c r="D23" s="26"/>
      <c r="E23" s="23"/>
      <c r="F23" s="31">
        <f>SUM(F5:F22)</f>
        <v>1011.6250000000001</v>
      </c>
    </row>
    <row r="25" spans="1:19">
      <c r="A25" s="3" t="s">
        <v>229</v>
      </c>
      <c r="G25" s="12"/>
    </row>
    <row r="26" spans="1:19">
      <c r="A26" s="13"/>
      <c r="E26" s="5"/>
      <c r="F26" s="14"/>
      <c r="G26" s="14"/>
    </row>
    <row r="27" spans="1:19" ht="13.5" customHeight="1">
      <c r="A27" s="323" t="s">
        <v>7</v>
      </c>
      <c r="B27" s="323" t="s">
        <v>0</v>
      </c>
      <c r="C27" s="323" t="s">
        <v>1</v>
      </c>
      <c r="D27" s="323" t="s">
        <v>104</v>
      </c>
      <c r="E27" s="323" t="s">
        <v>6</v>
      </c>
      <c r="F27" s="20" t="s">
        <v>2</v>
      </c>
      <c r="G27" s="20"/>
      <c r="H27" s="101" t="s">
        <v>9</v>
      </c>
      <c r="I27" s="46" t="s">
        <v>8</v>
      </c>
      <c r="J27" s="101" t="s">
        <v>10</v>
      </c>
      <c r="K27" s="46"/>
      <c r="L27" s="147" t="s">
        <v>139</v>
      </c>
      <c r="M27" s="46" t="s">
        <v>11</v>
      </c>
      <c r="N27" s="321" t="s">
        <v>118</v>
      </c>
      <c r="O27" s="319" t="s">
        <v>143</v>
      </c>
      <c r="P27" s="319" t="s">
        <v>115</v>
      </c>
      <c r="Q27" s="46" t="s">
        <v>140</v>
      </c>
      <c r="R27" s="46" t="s">
        <v>151</v>
      </c>
      <c r="S27" s="319" t="s">
        <v>144</v>
      </c>
    </row>
    <row r="28" spans="1:19">
      <c r="A28" s="324"/>
      <c r="B28" s="324"/>
      <c r="C28" s="324"/>
      <c r="D28" s="324"/>
      <c r="E28" s="324"/>
      <c r="F28" s="21"/>
      <c r="G28" s="21"/>
      <c r="H28" s="148" t="s">
        <v>137</v>
      </c>
      <c r="I28" s="148" t="s">
        <v>142</v>
      </c>
      <c r="J28" s="148" t="s">
        <v>137</v>
      </c>
      <c r="K28" s="47" t="s">
        <v>141</v>
      </c>
      <c r="L28" s="149" t="s">
        <v>138</v>
      </c>
      <c r="M28" s="47"/>
      <c r="N28" s="322"/>
      <c r="O28" s="320"/>
      <c r="P28" s="320"/>
      <c r="Q28" s="47" t="s">
        <v>150</v>
      </c>
      <c r="R28" s="47" t="s">
        <v>152</v>
      </c>
      <c r="S28" s="320"/>
    </row>
    <row r="29" spans="1:19">
      <c r="A29" s="6">
        <v>1</v>
      </c>
      <c r="B29" s="6" t="s">
        <v>102</v>
      </c>
      <c r="C29" s="6">
        <v>1</v>
      </c>
      <c r="D29" s="311" t="s">
        <v>18</v>
      </c>
      <c r="E29" s="18" t="s">
        <v>103</v>
      </c>
      <c r="F29" s="16">
        <f>5.1*6.4</f>
        <v>32.64</v>
      </c>
      <c r="G29" s="199" t="s">
        <v>116</v>
      </c>
      <c r="H29" s="198">
        <v>4000</v>
      </c>
      <c r="I29" s="167">
        <v>1</v>
      </c>
      <c r="J29" s="150">
        <f>H29*I29</f>
        <v>4000</v>
      </c>
      <c r="K29" s="151">
        <f>J29/F29</f>
        <v>122.54901960784314</v>
      </c>
      <c r="L29" s="107"/>
      <c r="M29" s="116"/>
      <c r="N29" s="42" t="s">
        <v>114</v>
      </c>
      <c r="O29" s="2"/>
      <c r="P29" s="2" t="s">
        <v>157</v>
      </c>
      <c r="Q29" s="178" t="s">
        <v>223</v>
      </c>
      <c r="R29" s="111"/>
      <c r="S29" s="144">
        <v>3580</v>
      </c>
    </row>
    <row r="30" spans="1:19">
      <c r="A30" s="6">
        <v>2</v>
      </c>
      <c r="B30" s="6" t="s">
        <v>102</v>
      </c>
      <c r="C30" s="6">
        <v>1</v>
      </c>
      <c r="D30" s="24" t="s">
        <v>17</v>
      </c>
      <c r="E30" s="18" t="s">
        <v>162</v>
      </c>
      <c r="F30" s="16">
        <v>162</v>
      </c>
      <c r="G30" s="199" t="s">
        <v>116</v>
      </c>
      <c r="H30" s="194">
        <v>8000</v>
      </c>
      <c r="I30" s="126">
        <v>2</v>
      </c>
      <c r="J30" s="153">
        <f t="shared" ref="J30" si="4">H30*I30</f>
        <v>16000</v>
      </c>
      <c r="K30" s="126">
        <f>J30/F30</f>
        <v>98.76543209876543</v>
      </c>
      <c r="L30" s="109"/>
      <c r="M30" s="185"/>
      <c r="N30" s="42" t="s">
        <v>114</v>
      </c>
      <c r="O30" s="2"/>
      <c r="P30" s="2" t="s">
        <v>157</v>
      </c>
      <c r="Q30" s="178" t="s">
        <v>223</v>
      </c>
      <c r="R30" s="116"/>
      <c r="S30" s="144">
        <f>6760*2</f>
        <v>13520</v>
      </c>
    </row>
    <row r="31" spans="1:19">
      <c r="A31" s="10"/>
      <c r="B31" s="10"/>
      <c r="C31" s="10"/>
      <c r="D31" s="10"/>
      <c r="E31" s="11"/>
      <c r="F31" s="17">
        <f>SUM(F29:F30)</f>
        <v>194.64</v>
      </c>
      <c r="G31" s="17"/>
    </row>
    <row r="46" spans="1:19" s="12" customFormat="1">
      <c r="A46" s="5"/>
      <c r="B46" s="5"/>
      <c r="C46" s="5"/>
      <c r="D46" s="5"/>
      <c r="E46" s="15"/>
      <c r="G46" s="165"/>
      <c r="H46" s="146"/>
      <c r="I46" s="32"/>
      <c r="J46" s="146"/>
      <c r="K46" s="32"/>
      <c r="L46" s="32"/>
      <c r="M46" s="32"/>
      <c r="N46" s="4"/>
      <c r="O46" s="4"/>
      <c r="P46" s="4"/>
      <c r="Q46" s="32"/>
      <c r="R46" s="32"/>
      <c r="S46" s="4"/>
    </row>
  </sheetData>
  <mergeCells count="20">
    <mergeCell ref="O3:O4"/>
    <mergeCell ref="P3:P4"/>
    <mergeCell ref="S3:S4"/>
    <mergeCell ref="F12:F13"/>
    <mergeCell ref="N3:N4"/>
    <mergeCell ref="A3:A4"/>
    <mergeCell ref="B3:B4"/>
    <mergeCell ref="C3:C4"/>
    <mergeCell ref="D3:D4"/>
    <mergeCell ref="E3:E4"/>
    <mergeCell ref="A27:A28"/>
    <mergeCell ref="B27:B28"/>
    <mergeCell ref="C27:C28"/>
    <mergeCell ref="D27:D28"/>
    <mergeCell ref="F15:F16"/>
    <mergeCell ref="P27:P28"/>
    <mergeCell ref="S27:S28"/>
    <mergeCell ref="N27:N28"/>
    <mergeCell ref="E27:E28"/>
    <mergeCell ref="O27:O28"/>
  </mergeCells>
  <phoneticPr fontId="1"/>
  <printOptions horizontalCentered="1"/>
  <pageMargins left="0.70866141732283472" right="0.31496062992125984" top="0.59055118110236227" bottom="0.59055118110236227" header="0.31496062992125984" footer="0.31496062992125984"/>
  <pageSetup paperSize="9" fitToHeight="3" orientation="portrait" r:id="rId1"/>
  <colBreaks count="2" manualBreakCount="2">
    <brk id="13" max="208" man="1"/>
    <brk id="19" max="2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別紙2 環境(B0-B6棟)</vt:lpstr>
      <vt:lpstr>別紙3 圃場実験施設棟、体育館 </vt:lpstr>
      <vt:lpstr>'別紙2 環境(B0-B6棟)'!Print_Area</vt:lpstr>
      <vt:lpstr>'別紙3 圃場実験施設棟、体育館 '!Print_Area</vt:lpstr>
      <vt:lpstr>'別紙2 環境(B0-B6棟)'!Print_Titles</vt:lpstr>
      <vt:lpstr>'別紙3 圃場実験施設棟、体育館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　良和</dc:creator>
  <cp:lastModifiedBy>福永　正</cp:lastModifiedBy>
  <cp:lastPrinted>2020-09-07T04:48:38Z</cp:lastPrinted>
  <dcterms:created xsi:type="dcterms:W3CDTF">2018-12-25T07:18:21Z</dcterms:created>
  <dcterms:modified xsi:type="dcterms:W3CDTF">2020-09-28T07:16:40Z</dcterms:modified>
</cp:coreProperties>
</file>